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5200" windowHeight="12570"/>
  </bookViews>
  <sheets>
    <sheet name="Stavba" sheetId="4" r:id="rId1"/>
    <sheet name="Rekapitulace stavební část" sheetId="2" r:id="rId2"/>
    <sheet name="Stavební část položky" sheetId="3" r:id="rId3"/>
    <sheet name="ZTI" sheetId="10" r:id="rId4"/>
    <sheet name="Plynoinstalace" sheetId="11" r:id="rId5"/>
    <sheet name="Topení" sheetId="8" r:id="rId6"/>
    <sheet name="Elektroinstalace" sheetId="9" r:id="rId7"/>
  </sheets>
  <definedNames>
    <definedName name="_BPK1">Topení!#REF!</definedName>
    <definedName name="_BPK2">Topení!#REF!</definedName>
    <definedName name="_BPK3">Topení!#REF!</definedName>
    <definedName name="CenaCelkemVypocet" localSheetId="0">Stavba!$I$35</definedName>
    <definedName name="cisloobjektu">#REF!</definedName>
    <definedName name="cislostavby">#REF!</definedName>
    <definedName name="Datum">#REF!</definedName>
    <definedName name="Dil">'Rekapitulace stavební část'!$A$6</definedName>
    <definedName name="Dodavka">'Rekapitulace stavební část'!$G$29</definedName>
    <definedName name="Dodavka0">'Stavební část položky'!#REF!</definedName>
    <definedName name="DPHSni">Stavba!$G$17</definedName>
    <definedName name="DPHZakl">Stavba!$G$19</definedName>
    <definedName name="HSV">'Rekapitulace stavební část'!$E$29</definedName>
    <definedName name="HSV0">'Stavební část položky'!#REF!</definedName>
    <definedName name="HZS">'Rekapitulace stavební část'!$I$29</definedName>
    <definedName name="HZS0">'Stavební část položky'!#REF!</definedName>
    <definedName name="JKSO">#REF!</definedName>
    <definedName name="Mena">Stavba!$J$21</definedName>
    <definedName name="MJ">#REF!</definedName>
    <definedName name="Mont">'Rekapitulace stavební část'!$H$29</definedName>
    <definedName name="Montaz0">'Stavební část položky'!#REF!</definedName>
    <definedName name="NazevDilu">'Rekapitulace stavební část'!$B$6</definedName>
    <definedName name="nazevobjektu">#REF!</definedName>
    <definedName name="nazevstavby">#REF!</definedName>
    <definedName name="_xlnm.Print_Titles" localSheetId="6">Elektroinstalace!$1:$5</definedName>
    <definedName name="_xlnm.Print_Titles" localSheetId="1">'Rekapitulace stavební část'!$1:$6</definedName>
    <definedName name="_xlnm.Print_Titles" localSheetId="2">'Stavební část položky'!$1:$6</definedName>
    <definedName name="_xlnm.Print_Titles" localSheetId="5">Topení!$1:$6</definedName>
    <definedName name="Objednatel">#REF!</definedName>
    <definedName name="_xlnm.Print_Area" localSheetId="4">Plynoinstalace!$A$1:$W$73</definedName>
    <definedName name="_xlnm.Print_Area" localSheetId="1">'Rekapitulace stavební část'!$A$1:$I$38</definedName>
    <definedName name="_xlnm.Print_Area" localSheetId="2">'Stavební část položky'!$A$1:$G$531</definedName>
    <definedName name="_xlnm.Print_Area" localSheetId="5">Topení!$A$1:$G$53</definedName>
    <definedName name="_xlnm.Print_Area" localSheetId="3">ZTI!$A$1:$W$183</definedName>
    <definedName name="PocetMJ">#REF!</definedName>
    <definedName name="Poznamka">#REF!</definedName>
    <definedName name="Projektant">#REF!</definedName>
    <definedName name="PSV">'Rekapitulace stavební část'!$F$29</definedName>
    <definedName name="PSV0">'Stavební část položky'!#REF!</definedName>
    <definedName name="SazbaDPH1">#REF!</definedName>
    <definedName name="SazbaDPH2">#REF!</definedName>
    <definedName name="SloupecCC">'Stavební část položky'!$G$6</definedName>
    <definedName name="SloupecCisloPol">'Stavební část položky'!$B$6</definedName>
    <definedName name="SloupecJC">'Stavební část položky'!$F$6</definedName>
    <definedName name="SloupecMJ">'Stavební část položky'!$D$6</definedName>
    <definedName name="SloupecMnozstvi">'Stavební část položky'!$E$6</definedName>
    <definedName name="SloupecNazPol">'Stavební část položky'!$C$6</definedName>
    <definedName name="SloupecPC">'Stavební část položky'!$A$6</definedName>
    <definedName name="solver_lin" localSheetId="2" hidden="1">0</definedName>
    <definedName name="solver_lin" localSheetId="5" hidden="1">0</definedName>
    <definedName name="solver_num" localSheetId="2" hidden="1">0</definedName>
    <definedName name="solver_num" localSheetId="5" hidden="1">0</definedName>
    <definedName name="solver_opt" localSheetId="2" hidden="1">'Stavební část položky'!#REF!</definedName>
    <definedName name="solver_opt" localSheetId="5" hidden="1">Topení!#REF!</definedName>
    <definedName name="solver_typ" localSheetId="2" hidden="1">1</definedName>
    <definedName name="solver_typ" localSheetId="5" hidden="1">1</definedName>
    <definedName name="solver_val" localSheetId="2" hidden="1">0</definedName>
    <definedName name="solver_val" localSheetId="5" hidden="1">0</definedName>
    <definedName name="Typ">'Stavební část položky'!#REF!</definedName>
    <definedName name="VRN">'Rekapitulace stavební část'!$H$35</definedName>
    <definedName name="VRNKc">'Rekapitulace stavební část'!#REF!</definedName>
    <definedName name="VRNnazev">'Rekapitulace stavební část'!#REF!</definedName>
    <definedName name="VRNproc">'Rekapitulace stavební část'!#REF!</definedName>
    <definedName name="VRNzakl">'Rekapitulace stavební část'!#REF!</definedName>
    <definedName name="Zakazka">#REF!</definedName>
    <definedName name="Zaklad22">#REF!</definedName>
    <definedName name="Zaklad5">#REF!</definedName>
    <definedName name="ZakladDPHSni">Stavba!$G$16</definedName>
    <definedName name="ZakladDPHSniVypocet" localSheetId="0">Stavba!$F$35</definedName>
    <definedName name="ZakladDPHZakl">Stavba!$G$18</definedName>
    <definedName name="ZakladDPHZaklVypocet" localSheetId="0">Stavba!$G$35</definedName>
    <definedName name="Zaokrouhleni">Stavba!#REF!</definedName>
    <definedName name="Zhotovitel">#REF!</definedName>
  </definedNames>
  <calcPr calcId="125725"/>
</workbook>
</file>

<file path=xl/calcChain.xml><?xml version="1.0" encoding="utf-8"?>
<calcChain xmlns="http://schemas.openxmlformats.org/spreadsheetml/2006/main">
  <c r="I34" i="2"/>
  <c r="N47" i="10"/>
  <c r="BF47" s="1"/>
  <c r="N49"/>
  <c r="BF49" s="1"/>
  <c r="N46"/>
  <c r="BF46" s="1"/>
  <c r="N22"/>
  <c r="BK72" i="11"/>
  <c r="BI72"/>
  <c r="BH72"/>
  <c r="BG72"/>
  <c r="BE72"/>
  <c r="AA72"/>
  <c r="Y72"/>
  <c r="W72"/>
  <c r="N72"/>
  <c r="BF72" s="1"/>
  <c r="BK70"/>
  <c r="BI70"/>
  <c r="BH70"/>
  <c r="BG70"/>
  <c r="BE70"/>
  <c r="AA70"/>
  <c r="Y70"/>
  <c r="W70"/>
  <c r="N70"/>
  <c r="BF70" s="1"/>
  <c r="BK68"/>
  <c r="BI68"/>
  <c r="BH68"/>
  <c r="BG68"/>
  <c r="BE68"/>
  <c r="AA68"/>
  <c r="Y68"/>
  <c r="W68"/>
  <c r="N68"/>
  <c r="BF68" s="1"/>
  <c r="BK66"/>
  <c r="BI66"/>
  <c r="BH66"/>
  <c r="BG66"/>
  <c r="BE66"/>
  <c r="AA66"/>
  <c r="Y66"/>
  <c r="W66"/>
  <c r="N66"/>
  <c r="BF66" s="1"/>
  <c r="BK64"/>
  <c r="BI64"/>
  <c r="BH64"/>
  <c r="BG64"/>
  <c r="BE64"/>
  <c r="AA64"/>
  <c r="Y64"/>
  <c r="W64"/>
  <c r="N64"/>
  <c r="BF64" s="1"/>
  <c r="BK62"/>
  <c r="BI62"/>
  <c r="BH62"/>
  <c r="BG62"/>
  <c r="BE62"/>
  <c r="AA62"/>
  <c r="Y62"/>
  <c r="W62"/>
  <c r="N62"/>
  <c r="BF62" s="1"/>
  <c r="BK60"/>
  <c r="BI60"/>
  <c r="BH60"/>
  <c r="BG60"/>
  <c r="BE60"/>
  <c r="AA60"/>
  <c r="Y60"/>
  <c r="W60"/>
  <c r="N60"/>
  <c r="BF60" s="1"/>
  <c r="BK58"/>
  <c r="BI58"/>
  <c r="BH58"/>
  <c r="BG58"/>
  <c r="BE58"/>
  <c r="AA58"/>
  <c r="Y58"/>
  <c r="W58"/>
  <c r="N58"/>
  <c r="BF58" s="1"/>
  <c r="BK56"/>
  <c r="BI56"/>
  <c r="BH56"/>
  <c r="BG56"/>
  <c r="BE56"/>
  <c r="AA56"/>
  <c r="Y56"/>
  <c r="W56"/>
  <c r="N56"/>
  <c r="BF56" s="1"/>
  <c r="BK54"/>
  <c r="BI54"/>
  <c r="BH54"/>
  <c r="BG54"/>
  <c r="BE54"/>
  <c r="AA54"/>
  <c r="Y54"/>
  <c r="W54"/>
  <c r="N54"/>
  <c r="BF54" s="1"/>
  <c r="BK52"/>
  <c r="BI52"/>
  <c r="BH52"/>
  <c r="BG52"/>
  <c r="BE52"/>
  <c r="AA52"/>
  <c r="Y52"/>
  <c r="W52"/>
  <c r="N52"/>
  <c r="BF52" s="1"/>
  <c r="BK50"/>
  <c r="BI50"/>
  <c r="BH50"/>
  <c r="BG50"/>
  <c r="BE50"/>
  <c r="AA50"/>
  <c r="Y50"/>
  <c r="W50"/>
  <c r="N50"/>
  <c r="BF50" s="1"/>
  <c r="BK48"/>
  <c r="BI48"/>
  <c r="BH48"/>
  <c r="BG48"/>
  <c r="BE48"/>
  <c r="AA48"/>
  <c r="Y48"/>
  <c r="W48"/>
  <c r="N48"/>
  <c r="BF48" s="1"/>
  <c r="BK46"/>
  <c r="BI46"/>
  <c r="BH46"/>
  <c r="BG46"/>
  <c r="BE46"/>
  <c r="AA46"/>
  <c r="Y46"/>
  <c r="W46"/>
  <c r="N46"/>
  <c r="BF46" s="1"/>
  <c r="BK44"/>
  <c r="BI44"/>
  <c r="BH44"/>
  <c r="BG44"/>
  <c r="BE44"/>
  <c r="AA44"/>
  <c r="Y44"/>
  <c r="W44"/>
  <c r="N44"/>
  <c r="BF44" s="1"/>
  <c r="BK42"/>
  <c r="BI42"/>
  <c r="BH42"/>
  <c r="BG42"/>
  <c r="BE42"/>
  <c r="AA42"/>
  <c r="Y42"/>
  <c r="Y41" s="1"/>
  <c r="Y40" s="1"/>
  <c r="Y39" s="1"/>
  <c r="W42"/>
  <c r="N42"/>
  <c r="BF42" s="1"/>
  <c r="BI20"/>
  <c r="BH20"/>
  <c r="BG20"/>
  <c r="BE20"/>
  <c r="BI19"/>
  <c r="BH19"/>
  <c r="BG19"/>
  <c r="BE19"/>
  <c r="BK181" i="10"/>
  <c r="BK180" s="1"/>
  <c r="BI181"/>
  <c r="BH181"/>
  <c r="BG181"/>
  <c r="BE181"/>
  <c r="AA181"/>
  <c r="AA180" s="1"/>
  <c r="Y181"/>
  <c r="W181"/>
  <c r="W180" s="1"/>
  <c r="N181"/>
  <c r="BF181" s="1"/>
  <c r="Y180"/>
  <c r="BK179"/>
  <c r="BI179"/>
  <c r="BH179"/>
  <c r="BG179"/>
  <c r="BE179"/>
  <c r="AA179"/>
  <c r="Y179"/>
  <c r="W179"/>
  <c r="N179"/>
  <c r="BF179" s="1"/>
  <c r="BK177"/>
  <c r="BI177"/>
  <c r="BH177"/>
  <c r="BG177"/>
  <c r="BE177"/>
  <c r="AA177"/>
  <c r="Y177"/>
  <c r="W177"/>
  <c r="N177"/>
  <c r="BF177" s="1"/>
  <c r="BK175"/>
  <c r="BI175"/>
  <c r="BH175"/>
  <c r="BG175"/>
  <c r="BE175"/>
  <c r="AA175"/>
  <c r="AA172" s="1"/>
  <c r="Y175"/>
  <c r="W175"/>
  <c r="N175"/>
  <c r="BF175" s="1"/>
  <c r="BK173"/>
  <c r="BI173"/>
  <c r="BH173"/>
  <c r="BG173"/>
  <c r="BE173"/>
  <c r="AA173"/>
  <c r="Y173"/>
  <c r="W173"/>
  <c r="N173"/>
  <c r="BF173" s="1"/>
  <c r="BK171"/>
  <c r="BI171"/>
  <c r="BH171"/>
  <c r="BG171"/>
  <c r="BE171"/>
  <c r="AA171"/>
  <c r="Y171"/>
  <c r="W171"/>
  <c r="N171"/>
  <c r="BF171" s="1"/>
  <c r="BK169"/>
  <c r="BI169"/>
  <c r="BH169"/>
  <c r="BG169"/>
  <c r="BE169"/>
  <c r="AA169"/>
  <c r="Y169"/>
  <c r="W169"/>
  <c r="N169"/>
  <c r="BF169" s="1"/>
  <c r="BK167"/>
  <c r="BI167"/>
  <c r="BH167"/>
  <c r="BG167"/>
  <c r="BE167"/>
  <c r="AA167"/>
  <c r="Y167"/>
  <c r="W167"/>
  <c r="N167"/>
  <c r="BF167" s="1"/>
  <c r="BK165"/>
  <c r="BI165"/>
  <c r="BH165"/>
  <c r="BG165"/>
  <c r="BE165"/>
  <c r="AA165"/>
  <c r="Y165"/>
  <c r="W165"/>
  <c r="N165"/>
  <c r="BF165" s="1"/>
  <c r="BK164"/>
  <c r="BI164"/>
  <c r="BH164"/>
  <c r="BG164"/>
  <c r="BE164"/>
  <c r="AA164"/>
  <c r="Y164"/>
  <c r="W164"/>
  <c r="N164"/>
  <c r="BF164" s="1"/>
  <c r="BK163"/>
  <c r="BI163"/>
  <c r="BH163"/>
  <c r="BG163"/>
  <c r="BE163"/>
  <c r="AA163"/>
  <c r="Y163"/>
  <c r="W163"/>
  <c r="N163"/>
  <c r="BF163" s="1"/>
  <c r="BK161"/>
  <c r="BI161"/>
  <c r="BH161"/>
  <c r="BG161"/>
  <c r="BE161"/>
  <c r="AA161"/>
  <c r="Y161"/>
  <c r="W161"/>
  <c r="N161"/>
  <c r="BF161" s="1"/>
  <c r="BK159"/>
  <c r="BI159"/>
  <c r="BH159"/>
  <c r="BG159"/>
  <c r="BE159"/>
  <c r="AA159"/>
  <c r="Y159"/>
  <c r="W159"/>
  <c r="N159"/>
  <c r="BF159" s="1"/>
  <c r="BK157"/>
  <c r="BI157"/>
  <c r="BH157"/>
  <c r="BG157"/>
  <c r="BE157"/>
  <c r="AA157"/>
  <c r="Y157"/>
  <c r="W157"/>
  <c r="N157"/>
  <c r="BF157" s="1"/>
  <c r="BK155"/>
  <c r="BI155"/>
  <c r="BH155"/>
  <c r="BG155"/>
  <c r="BE155"/>
  <c r="AA155"/>
  <c r="Y155"/>
  <c r="W155"/>
  <c r="N155"/>
  <c r="BF155" s="1"/>
  <c r="BK153"/>
  <c r="BI153"/>
  <c r="BH153"/>
  <c r="BG153"/>
  <c r="BE153"/>
  <c r="AA153"/>
  <c r="Y153"/>
  <c r="W153"/>
  <c r="N153"/>
  <c r="BF153" s="1"/>
  <c r="BK151"/>
  <c r="BI151"/>
  <c r="BH151"/>
  <c r="BG151"/>
  <c r="BE151"/>
  <c r="AA151"/>
  <c r="Y151"/>
  <c r="W151"/>
  <c r="N151"/>
  <c r="BF151" s="1"/>
  <c r="BK149"/>
  <c r="BI149"/>
  <c r="BH149"/>
  <c r="BG149"/>
  <c r="BE149"/>
  <c r="AA149"/>
  <c r="Y149"/>
  <c r="W149"/>
  <c r="N149"/>
  <c r="BF149" s="1"/>
  <c r="BK147"/>
  <c r="BI147"/>
  <c r="BH147"/>
  <c r="BG147"/>
  <c r="BE147"/>
  <c r="AA147"/>
  <c r="Y147"/>
  <c r="W147"/>
  <c r="N147"/>
  <c r="BF147" s="1"/>
  <c r="BK145"/>
  <c r="BI145"/>
  <c r="BH145"/>
  <c r="BG145"/>
  <c r="BE145"/>
  <c r="AA145"/>
  <c r="Y145"/>
  <c r="W145"/>
  <c r="N145"/>
  <c r="BF145" s="1"/>
  <c r="BK143"/>
  <c r="BI143"/>
  <c r="BH143"/>
  <c r="BG143"/>
  <c r="BE143"/>
  <c r="AA143"/>
  <c r="Y143"/>
  <c r="W143"/>
  <c r="N143"/>
  <c r="BF143" s="1"/>
  <c r="BK141"/>
  <c r="BI141"/>
  <c r="BH141"/>
  <c r="BG141"/>
  <c r="BE141"/>
  <c r="AA141"/>
  <c r="Y141"/>
  <c r="W141"/>
  <c r="N141"/>
  <c r="BF141" s="1"/>
  <c r="BK139"/>
  <c r="BI139"/>
  <c r="BH139"/>
  <c r="BG139"/>
  <c r="BE139"/>
  <c r="AA139"/>
  <c r="Y139"/>
  <c r="W139"/>
  <c r="N139"/>
  <c r="BF139" s="1"/>
  <c r="BK137"/>
  <c r="BI137"/>
  <c r="BH137"/>
  <c r="BG137"/>
  <c r="BE137"/>
  <c r="AA137"/>
  <c r="Y137"/>
  <c r="W137"/>
  <c r="N137"/>
  <c r="BF137" s="1"/>
  <c r="BK135"/>
  <c r="BI135"/>
  <c r="BH135"/>
  <c r="BG135"/>
  <c r="BE135"/>
  <c r="AA135"/>
  <c r="Y135"/>
  <c r="W135"/>
  <c r="N135"/>
  <c r="BF135" s="1"/>
  <c r="BK133"/>
  <c r="BI133"/>
  <c r="BH133"/>
  <c r="BG133"/>
  <c r="BE133"/>
  <c r="AA133"/>
  <c r="Y133"/>
  <c r="W133"/>
  <c r="N133"/>
  <c r="BF133" s="1"/>
  <c r="BK131"/>
  <c r="BI131"/>
  <c r="BH131"/>
  <c r="BG131"/>
  <c r="BE131"/>
  <c r="AA131"/>
  <c r="Y131"/>
  <c r="Y130" s="1"/>
  <c r="W131"/>
  <c r="N131"/>
  <c r="BF131" s="1"/>
  <c r="BK129"/>
  <c r="BI129"/>
  <c r="BH129"/>
  <c r="BG129"/>
  <c r="BE129"/>
  <c r="AA129"/>
  <c r="Y129"/>
  <c r="W129"/>
  <c r="N129"/>
  <c r="BF129" s="1"/>
  <c r="BK128"/>
  <c r="BI128"/>
  <c r="BH128"/>
  <c r="BG128"/>
  <c r="BE128"/>
  <c r="AA128"/>
  <c r="Y128"/>
  <c r="W128"/>
  <c r="N128"/>
  <c r="BF128" s="1"/>
  <c r="BK126"/>
  <c r="BI126"/>
  <c r="BH126"/>
  <c r="BG126"/>
  <c r="BE126"/>
  <c r="AA126"/>
  <c r="Y126"/>
  <c r="W126"/>
  <c r="N126"/>
  <c r="BF126" s="1"/>
  <c r="BK123"/>
  <c r="BI123"/>
  <c r="BH123"/>
  <c r="BG123"/>
  <c r="BE123"/>
  <c r="AA123"/>
  <c r="Y123"/>
  <c r="W123"/>
  <c r="N123"/>
  <c r="BF123" s="1"/>
  <c r="BK121"/>
  <c r="BI121"/>
  <c r="BH121"/>
  <c r="BG121"/>
  <c r="BE121"/>
  <c r="AA121"/>
  <c r="Y121"/>
  <c r="W121"/>
  <c r="N121"/>
  <c r="BF121" s="1"/>
  <c r="BK119"/>
  <c r="BI119"/>
  <c r="BH119"/>
  <c r="BG119"/>
  <c r="BE119"/>
  <c r="AA119"/>
  <c r="Y119"/>
  <c r="W119"/>
  <c r="N119"/>
  <c r="BF119" s="1"/>
  <c r="BK118"/>
  <c r="BI118"/>
  <c r="BH118"/>
  <c r="BG118"/>
  <c r="BE118"/>
  <c r="AA118"/>
  <c r="Y118"/>
  <c r="W118"/>
  <c r="N118"/>
  <c r="BF118" s="1"/>
  <c r="BK116"/>
  <c r="BI116"/>
  <c r="BH116"/>
  <c r="BG116"/>
  <c r="BE116"/>
  <c r="AA116"/>
  <c r="Y116"/>
  <c r="W116"/>
  <c r="N116"/>
  <c r="BF116" s="1"/>
  <c r="BK115"/>
  <c r="BI115"/>
  <c r="BH115"/>
  <c r="BG115"/>
  <c r="BE115"/>
  <c r="AA115"/>
  <c r="Y115"/>
  <c r="W115"/>
  <c r="N115"/>
  <c r="BF115" s="1"/>
  <c r="BK113"/>
  <c r="BI113"/>
  <c r="BH113"/>
  <c r="BG113"/>
  <c r="BE113"/>
  <c r="AA113"/>
  <c r="Y113"/>
  <c r="W113"/>
  <c r="N113"/>
  <c r="BF113" s="1"/>
  <c r="BK111"/>
  <c r="BI111"/>
  <c r="BH111"/>
  <c r="BG111"/>
  <c r="BE111"/>
  <c r="AA111"/>
  <c r="Y111"/>
  <c r="W111"/>
  <c r="N111"/>
  <c r="BF111" s="1"/>
  <c r="BK109"/>
  <c r="BI109"/>
  <c r="BH109"/>
  <c r="BG109"/>
  <c r="BE109"/>
  <c r="AA109"/>
  <c r="Y109"/>
  <c r="W109"/>
  <c r="N109"/>
  <c r="BF109" s="1"/>
  <c r="BK107"/>
  <c r="BI107"/>
  <c r="BH107"/>
  <c r="BG107"/>
  <c r="BE107"/>
  <c r="AA107"/>
  <c r="Y107"/>
  <c r="W107"/>
  <c r="N107"/>
  <c r="BF107" s="1"/>
  <c r="BK105"/>
  <c r="BI105"/>
  <c r="BH105"/>
  <c r="BG105"/>
  <c r="BE105"/>
  <c r="AA105"/>
  <c r="Y105"/>
  <c r="W105"/>
  <c r="N105"/>
  <c r="BF105" s="1"/>
  <c r="BK103"/>
  <c r="BI103"/>
  <c r="BH103"/>
  <c r="BG103"/>
  <c r="BE103"/>
  <c r="AA103"/>
  <c r="Y103"/>
  <c r="W103"/>
  <c r="N103"/>
  <c r="BF103" s="1"/>
  <c r="BK101"/>
  <c r="BI101"/>
  <c r="BH101"/>
  <c r="BG101"/>
  <c r="BE101"/>
  <c r="AA101"/>
  <c r="Y101"/>
  <c r="W101"/>
  <c r="N101"/>
  <c r="BF101" s="1"/>
  <c r="BK99"/>
  <c r="BI99"/>
  <c r="BH99"/>
  <c r="BG99"/>
  <c r="BE99"/>
  <c r="AA99"/>
  <c r="Y99"/>
  <c r="W99"/>
  <c r="N99"/>
  <c r="BF99" s="1"/>
  <c r="BK97"/>
  <c r="BI97"/>
  <c r="BH97"/>
  <c r="BG97"/>
  <c r="BE97"/>
  <c r="AA97"/>
  <c r="Y97"/>
  <c r="W97"/>
  <c r="N97"/>
  <c r="BF97" s="1"/>
  <c r="BK95"/>
  <c r="BI95"/>
  <c r="BH95"/>
  <c r="BG95"/>
  <c r="BE95"/>
  <c r="AA95"/>
  <c r="Y95"/>
  <c r="W95"/>
  <c r="N95"/>
  <c r="BF95" s="1"/>
  <c r="BK93"/>
  <c r="BI93"/>
  <c r="BH93"/>
  <c r="BG93"/>
  <c r="BE93"/>
  <c r="AA93"/>
  <c r="Y93"/>
  <c r="W93"/>
  <c r="N93"/>
  <c r="BF93" s="1"/>
  <c r="BK91"/>
  <c r="BI91"/>
  <c r="BH91"/>
  <c r="BG91"/>
  <c r="BE91"/>
  <c r="AA91"/>
  <c r="Y91"/>
  <c r="W91"/>
  <c r="N91"/>
  <c r="BF91" s="1"/>
  <c r="BK89"/>
  <c r="BI89"/>
  <c r="BH89"/>
  <c r="BG89"/>
  <c r="BE89"/>
  <c r="AA89"/>
  <c r="Y89"/>
  <c r="W89"/>
  <c r="N89"/>
  <c r="BF89" s="1"/>
  <c r="BK87"/>
  <c r="BI87"/>
  <c r="BH87"/>
  <c r="BG87"/>
  <c r="BE87"/>
  <c r="AA87"/>
  <c r="Y87"/>
  <c r="W87"/>
  <c r="N87"/>
  <c r="BF87" s="1"/>
  <c r="BK85"/>
  <c r="BI85"/>
  <c r="BH85"/>
  <c r="BG85"/>
  <c r="BE85"/>
  <c r="AA85"/>
  <c r="Y85"/>
  <c r="W85"/>
  <c r="N85"/>
  <c r="BF85" s="1"/>
  <c r="BK83"/>
  <c r="BI83"/>
  <c r="BH83"/>
  <c r="BG83"/>
  <c r="BE83"/>
  <c r="AA83"/>
  <c r="Y83"/>
  <c r="W83"/>
  <c r="N83"/>
  <c r="BF83" s="1"/>
  <c r="BK81"/>
  <c r="BI81"/>
  <c r="BH81"/>
  <c r="BG81"/>
  <c r="BE81"/>
  <c r="AA81"/>
  <c r="Y81"/>
  <c r="W81"/>
  <c r="N81"/>
  <c r="BF81" s="1"/>
  <c r="BK80"/>
  <c r="BI80"/>
  <c r="BH80"/>
  <c r="BG80"/>
  <c r="BE80"/>
  <c r="AA80"/>
  <c r="Y80"/>
  <c r="W80"/>
  <c r="N80"/>
  <c r="BF80" s="1"/>
  <c r="BK78"/>
  <c r="BI78"/>
  <c r="BH78"/>
  <c r="BG78"/>
  <c r="BE78"/>
  <c r="AA78"/>
  <c r="Y78"/>
  <c r="W78"/>
  <c r="N78"/>
  <c r="BF78" s="1"/>
  <c r="BK76"/>
  <c r="BI76"/>
  <c r="BH76"/>
  <c r="BG76"/>
  <c r="BE76"/>
  <c r="AA76"/>
  <c r="Y76"/>
  <c r="W76"/>
  <c r="N76"/>
  <c r="BF76" s="1"/>
  <c r="BK74"/>
  <c r="BI74"/>
  <c r="BH74"/>
  <c r="BG74"/>
  <c r="BE74"/>
  <c r="AA74"/>
  <c r="Y74"/>
  <c r="W74"/>
  <c r="N74"/>
  <c r="BF74" s="1"/>
  <c r="BK72"/>
  <c r="BI72"/>
  <c r="BH72"/>
  <c r="BG72"/>
  <c r="BE72"/>
  <c r="AA72"/>
  <c r="Y72"/>
  <c r="W72"/>
  <c r="N72"/>
  <c r="BF72" s="1"/>
  <c r="BK70"/>
  <c r="BI70"/>
  <c r="BH70"/>
  <c r="BG70"/>
  <c r="BE70"/>
  <c r="AA70"/>
  <c r="Y70"/>
  <c r="W70"/>
  <c r="N70"/>
  <c r="BF70" s="1"/>
  <c r="BK67"/>
  <c r="BI67"/>
  <c r="BH67"/>
  <c r="BG67"/>
  <c r="BE67"/>
  <c r="AA67"/>
  <c r="Y67"/>
  <c r="W67"/>
  <c r="N67"/>
  <c r="BF67" s="1"/>
  <c r="BK65"/>
  <c r="BI65"/>
  <c r="BH65"/>
  <c r="BG65"/>
  <c r="BE65"/>
  <c r="AA65"/>
  <c r="Y65"/>
  <c r="W65"/>
  <c r="N65"/>
  <c r="BF65" s="1"/>
  <c r="BK63"/>
  <c r="BI63"/>
  <c r="BH63"/>
  <c r="BG63"/>
  <c r="BE63"/>
  <c r="AA63"/>
  <c r="Y63"/>
  <c r="W63"/>
  <c r="N63"/>
  <c r="BF63" s="1"/>
  <c r="BK61"/>
  <c r="BI61"/>
  <c r="BH61"/>
  <c r="BG61"/>
  <c r="BE61"/>
  <c r="AA61"/>
  <c r="Y61"/>
  <c r="W61"/>
  <c r="N61"/>
  <c r="BF61" s="1"/>
  <c r="BK59"/>
  <c r="BI59"/>
  <c r="BH59"/>
  <c r="BG59"/>
  <c r="BE59"/>
  <c r="AA59"/>
  <c r="Y59"/>
  <c r="W59"/>
  <c r="N59"/>
  <c r="BF59" s="1"/>
  <c r="BK57"/>
  <c r="BI57"/>
  <c r="BH57"/>
  <c r="BG57"/>
  <c r="BE57"/>
  <c r="AA57"/>
  <c r="Y57"/>
  <c r="W57"/>
  <c r="N57"/>
  <c r="BF57" s="1"/>
  <c r="BK55"/>
  <c r="BI55"/>
  <c r="BH55"/>
  <c r="BG55"/>
  <c r="BE55"/>
  <c r="AA55"/>
  <c r="Y55"/>
  <c r="W55"/>
  <c r="N55"/>
  <c r="BF55" s="1"/>
  <c r="BK53"/>
  <c r="BI53"/>
  <c r="BH53"/>
  <c r="BG53"/>
  <c r="BE53"/>
  <c r="AA53"/>
  <c r="Y53"/>
  <c r="W53"/>
  <c r="N53"/>
  <c r="BF53" s="1"/>
  <c r="BK51"/>
  <c r="BI51"/>
  <c r="BH51"/>
  <c r="BG51"/>
  <c r="BE51"/>
  <c r="AA51"/>
  <c r="Y51"/>
  <c r="W51"/>
  <c r="N51"/>
  <c r="BF51" s="1"/>
  <c r="BK49"/>
  <c r="BI49"/>
  <c r="BH49"/>
  <c r="BG49"/>
  <c r="BE49"/>
  <c r="AA49"/>
  <c r="Y49"/>
  <c r="W49"/>
  <c r="BK47"/>
  <c r="BI47"/>
  <c r="BH47"/>
  <c r="BG47"/>
  <c r="BE47"/>
  <c r="AA47"/>
  <c r="Y47"/>
  <c r="W47"/>
  <c r="BK46"/>
  <c r="BI46"/>
  <c r="BH46"/>
  <c r="BG46"/>
  <c r="BE46"/>
  <c r="AA46"/>
  <c r="Y46"/>
  <c r="W46"/>
  <c r="BI24"/>
  <c r="BH24"/>
  <c r="BG24"/>
  <c r="BE24"/>
  <c r="BI23"/>
  <c r="BH23"/>
  <c r="BG23"/>
  <c r="BE23"/>
  <c r="N41" i="11" l="1"/>
  <c r="N40" s="1"/>
  <c r="N39" s="1"/>
  <c r="N130" i="10"/>
  <c r="N180"/>
  <c r="N20" s="1"/>
  <c r="N82"/>
  <c r="N45"/>
  <c r="Y45"/>
  <c r="BK45"/>
  <c r="Y82"/>
  <c r="BK82"/>
  <c r="W82"/>
  <c r="AA82"/>
  <c r="BK130"/>
  <c r="W45"/>
  <c r="AA45"/>
  <c r="W130"/>
  <c r="AA130"/>
  <c r="Y172"/>
  <c r="BK172"/>
  <c r="N172" s="1"/>
  <c r="N19" s="1"/>
  <c r="W172"/>
  <c r="BK41" i="11"/>
  <c r="BK40" s="1"/>
  <c r="BK39" s="1"/>
  <c r="W41"/>
  <c r="W40" s="1"/>
  <c r="W39" s="1"/>
  <c r="AA41"/>
  <c r="AA40" s="1"/>
  <c r="AA39" s="1"/>
  <c r="G527" i="3"/>
  <c r="G9" i="8"/>
  <c r="G10"/>
  <c r="G11"/>
  <c r="G12"/>
  <c r="G13"/>
  <c r="BB13" s="1"/>
  <c r="G14"/>
  <c r="G15"/>
  <c r="BB15" s="1"/>
  <c r="G16"/>
  <c r="G17"/>
  <c r="G18"/>
  <c r="G19"/>
  <c r="BB19" s="1"/>
  <c r="BB20" s="1"/>
  <c r="G20"/>
  <c r="G21"/>
  <c r="G22"/>
  <c r="BB22" s="1"/>
  <c r="G23"/>
  <c r="BB23" s="1"/>
  <c r="G24"/>
  <c r="BB24" s="1"/>
  <c r="G25"/>
  <c r="BB25" s="1"/>
  <c r="G26"/>
  <c r="G27"/>
  <c r="G28"/>
  <c r="BB28" s="1"/>
  <c r="G29"/>
  <c r="BB29" s="1"/>
  <c r="G30"/>
  <c r="G31"/>
  <c r="G32"/>
  <c r="G33"/>
  <c r="BB33" s="1"/>
  <c r="G34"/>
  <c r="G35"/>
  <c r="BB35" s="1"/>
  <c r="G36"/>
  <c r="BB36" s="1"/>
  <c r="G37"/>
  <c r="BB37" s="1"/>
  <c r="G38"/>
  <c r="BB38" s="1"/>
  <c r="G39"/>
  <c r="BB39" s="1"/>
  <c r="G40"/>
  <c r="G41"/>
  <c r="BB41" s="1"/>
  <c r="G42"/>
  <c r="G43"/>
  <c r="G44"/>
  <c r="G45"/>
  <c r="BA45" s="1"/>
  <c r="G46"/>
  <c r="BA46" s="1"/>
  <c r="G47"/>
  <c r="G48"/>
  <c r="G49"/>
  <c r="BA49" s="1"/>
  <c r="G50"/>
  <c r="BA50" s="1"/>
  <c r="G51"/>
  <c r="G8"/>
  <c r="F57" i="9"/>
  <c r="F58"/>
  <c r="F51"/>
  <c r="F50"/>
  <c r="F48"/>
  <c r="F11"/>
  <c r="F19" s="1"/>
  <c r="F16"/>
  <c r="F23"/>
  <c r="F24"/>
  <c r="F25"/>
  <c r="F26"/>
  <c r="F27"/>
  <c r="F28"/>
  <c r="F29"/>
  <c r="F30"/>
  <c r="F32"/>
  <c r="F33"/>
  <c r="F34"/>
  <c r="F35"/>
  <c r="F36"/>
  <c r="F37"/>
  <c r="F38"/>
  <c r="F39"/>
  <c r="F40"/>
  <c r="F41"/>
  <c r="F42"/>
  <c r="BA8" i="8"/>
  <c r="BB8"/>
  <c r="BB11" s="1"/>
  <c r="BC8"/>
  <c r="BD8"/>
  <c r="BE8"/>
  <c r="BA9"/>
  <c r="BB9"/>
  <c r="BC9"/>
  <c r="BD9"/>
  <c r="BE9"/>
  <c r="BA10"/>
  <c r="BB10"/>
  <c r="BC10"/>
  <c r="BD10"/>
  <c r="BE10"/>
  <c r="C11"/>
  <c r="BA13"/>
  <c r="BC13"/>
  <c r="BD13"/>
  <c r="BE13"/>
  <c r="BA14"/>
  <c r="BB14"/>
  <c r="BC14"/>
  <c r="BD14"/>
  <c r="BE14"/>
  <c r="BA15"/>
  <c r="BC15"/>
  <c r="BD15"/>
  <c r="BE15"/>
  <c r="BA16"/>
  <c r="BB16"/>
  <c r="BC16"/>
  <c r="BD16"/>
  <c r="BE16"/>
  <c r="C17"/>
  <c r="BD17"/>
  <c r="BA19"/>
  <c r="BA20" s="1"/>
  <c r="BC19"/>
  <c r="BC20" s="1"/>
  <c r="BD19"/>
  <c r="BD20" s="1"/>
  <c r="BE19"/>
  <c r="BE20" s="1"/>
  <c r="C20"/>
  <c r="BA22"/>
  <c r="BA26" s="1"/>
  <c r="BC22"/>
  <c r="BC26" s="1"/>
  <c r="BD22"/>
  <c r="BE22"/>
  <c r="BE26" s="1"/>
  <c r="BA23"/>
  <c r="BC23"/>
  <c r="BD23"/>
  <c r="BE23"/>
  <c r="BA24"/>
  <c r="BC24"/>
  <c r="BD24"/>
  <c r="BE24"/>
  <c r="BA25"/>
  <c r="BC25"/>
  <c r="BD25"/>
  <c r="BE25"/>
  <c r="C26"/>
  <c r="BA28"/>
  <c r="BC28"/>
  <c r="BD28"/>
  <c r="BE28"/>
  <c r="BA29"/>
  <c r="BC29"/>
  <c r="BD29"/>
  <c r="BE29"/>
  <c r="BA30"/>
  <c r="BB30"/>
  <c r="BC30"/>
  <c r="BD30"/>
  <c r="BE30"/>
  <c r="C31"/>
  <c r="BA33"/>
  <c r="BC33"/>
  <c r="BD33"/>
  <c r="BE33"/>
  <c r="BA34"/>
  <c r="BB34"/>
  <c r="BC34"/>
  <c r="BD34"/>
  <c r="BE34"/>
  <c r="BA35"/>
  <c r="BC35"/>
  <c r="BD35"/>
  <c r="BE35"/>
  <c r="BA36"/>
  <c r="BC36"/>
  <c r="BD36"/>
  <c r="BE36"/>
  <c r="BA37"/>
  <c r="BC37"/>
  <c r="BD37"/>
  <c r="BE37"/>
  <c r="BA38"/>
  <c r="BC38"/>
  <c r="BD38"/>
  <c r="BE38"/>
  <c r="BA39"/>
  <c r="BC39"/>
  <c r="BD39"/>
  <c r="BE39"/>
  <c r="BA40"/>
  <c r="BB40"/>
  <c r="BC40"/>
  <c r="BD40"/>
  <c r="BE40"/>
  <c r="BA41"/>
  <c r="BC41"/>
  <c r="BD41"/>
  <c r="BE41"/>
  <c r="BA42"/>
  <c r="BB42"/>
  <c r="BC42"/>
  <c r="BD42"/>
  <c r="BE42"/>
  <c r="C43"/>
  <c r="BB45"/>
  <c r="BB47" s="1"/>
  <c r="BC45"/>
  <c r="BD45"/>
  <c r="BE45"/>
  <c r="BB46"/>
  <c r="BC46"/>
  <c r="BD46"/>
  <c r="BE46"/>
  <c r="C47"/>
  <c r="BB49"/>
  <c r="BC49"/>
  <c r="BD49"/>
  <c r="BE49"/>
  <c r="BB50"/>
  <c r="BC50"/>
  <c r="BD50"/>
  <c r="BD51" s="1"/>
  <c r="BE50"/>
  <c r="C51"/>
  <c r="F44" i="9" l="1"/>
  <c r="F54"/>
  <c r="BA47" i="8"/>
  <c r="BD47"/>
  <c r="BD43"/>
  <c r="BD31"/>
  <c r="BB31"/>
  <c r="BD11"/>
  <c r="N14" i="11"/>
  <c r="N15"/>
  <c r="N16"/>
  <c r="N17" i="10"/>
  <c r="N18"/>
  <c r="N16"/>
  <c r="W44"/>
  <c r="W43" s="1"/>
  <c r="Y44"/>
  <c r="Y43" s="1"/>
  <c r="AA44"/>
  <c r="AA43" s="1"/>
  <c r="BK44"/>
  <c r="BF20" i="11"/>
  <c r="BA51" i="8"/>
  <c r="BB51"/>
  <c r="G53"/>
  <c r="F35" i="4" s="1"/>
  <c r="G20" s="1"/>
  <c r="BB43" i="8"/>
  <c r="BB17"/>
  <c r="BE43"/>
  <c r="BC43"/>
  <c r="BA43"/>
  <c r="BE17"/>
  <c r="BC17"/>
  <c r="BA17"/>
  <c r="BE51"/>
  <c r="BC51"/>
  <c r="BE47"/>
  <c r="BC47"/>
  <c r="BE31"/>
  <c r="BC31"/>
  <c r="BA31"/>
  <c r="BD26"/>
  <c r="BB26"/>
  <c r="BE11"/>
  <c r="BC11"/>
  <c r="BA11"/>
  <c r="G419" i="3"/>
  <c r="G414"/>
  <c r="BB414" s="1"/>
  <c r="G367"/>
  <c r="BB367" s="1"/>
  <c r="G31" i="4"/>
  <c r="F31"/>
  <c r="G30"/>
  <c r="F30"/>
  <c r="H24"/>
  <c r="J20"/>
  <c r="J19"/>
  <c r="J18"/>
  <c r="G18"/>
  <c r="J17"/>
  <c r="J16"/>
  <c r="BE530" i="3"/>
  <c r="BD530"/>
  <c r="BC530"/>
  <c r="BB530"/>
  <c r="BA530"/>
  <c r="G530"/>
  <c r="BE529"/>
  <c r="BD529"/>
  <c r="BC529"/>
  <c r="BB529"/>
  <c r="BA529"/>
  <c r="G529"/>
  <c r="BE528"/>
  <c r="BD528"/>
  <c r="BC528"/>
  <c r="BB528"/>
  <c r="G528"/>
  <c r="BA528" s="1"/>
  <c r="BE527"/>
  <c r="BE531" s="1"/>
  <c r="I28" i="2" s="1"/>
  <c r="BD527" i="3"/>
  <c r="BC527"/>
  <c r="BC531" s="1"/>
  <c r="G28" i="2" s="1"/>
  <c r="BB527" i="3"/>
  <c r="BA527"/>
  <c r="BE526"/>
  <c r="BD526"/>
  <c r="BC526"/>
  <c r="BB526"/>
  <c r="G526"/>
  <c r="BA526" s="1"/>
  <c r="B28" i="2"/>
  <c r="A28"/>
  <c r="C531" i="3"/>
  <c r="BE523"/>
  <c r="BD523"/>
  <c r="BC523"/>
  <c r="BA523"/>
  <c r="G523"/>
  <c r="BB523" s="1"/>
  <c r="BE522"/>
  <c r="BD522"/>
  <c r="BC522"/>
  <c r="BA522"/>
  <c r="G522"/>
  <c r="BB522" s="1"/>
  <c r="B27" i="2"/>
  <c r="A27"/>
  <c r="C524" i="3"/>
  <c r="BE504"/>
  <c r="BE520" s="1"/>
  <c r="I26" i="2" s="1"/>
  <c r="BD504" i="3"/>
  <c r="BD520" s="1"/>
  <c r="H26" i="2" s="1"/>
  <c r="BC504" i="3"/>
  <c r="BC520" s="1"/>
  <c r="G26" i="2" s="1"/>
  <c r="BA504" i="3"/>
  <c r="BA520" s="1"/>
  <c r="E26" i="2" s="1"/>
  <c r="G504" i="3"/>
  <c r="BB504" s="1"/>
  <c r="BB520" s="1"/>
  <c r="F26" i="2" s="1"/>
  <c r="B26"/>
  <c r="A26"/>
  <c r="C520" i="3"/>
  <c r="BE501"/>
  <c r="BD501"/>
  <c r="BC501"/>
  <c r="BA501"/>
  <c r="G501"/>
  <c r="BB501" s="1"/>
  <c r="BE500"/>
  <c r="BD500"/>
  <c r="BC500"/>
  <c r="BA500"/>
  <c r="G500"/>
  <c r="BB500" s="1"/>
  <c r="BE498"/>
  <c r="BD498"/>
  <c r="BC498"/>
  <c r="BA498"/>
  <c r="G498"/>
  <c r="BB498" s="1"/>
  <c r="BE496"/>
  <c r="BD496"/>
  <c r="BC496"/>
  <c r="BA496"/>
  <c r="G496"/>
  <c r="BB496" s="1"/>
  <c r="BE495"/>
  <c r="BD495"/>
  <c r="BC495"/>
  <c r="BA495"/>
  <c r="G495"/>
  <c r="BB495" s="1"/>
  <c r="BE490"/>
  <c r="BD490"/>
  <c r="BC490"/>
  <c r="BA490"/>
  <c r="G490"/>
  <c r="BB490" s="1"/>
  <c r="B25" i="2"/>
  <c r="A25"/>
  <c r="C502" i="3"/>
  <c r="BE487"/>
  <c r="BD487"/>
  <c r="BC487"/>
  <c r="BA487"/>
  <c r="G487"/>
  <c r="BB487" s="1"/>
  <c r="BE485"/>
  <c r="BD485"/>
  <c r="BC485"/>
  <c r="BA485"/>
  <c r="G485"/>
  <c r="BB485" s="1"/>
  <c r="BE481"/>
  <c r="BD481"/>
  <c r="BC481"/>
  <c r="BA481"/>
  <c r="G481"/>
  <c r="BB481" s="1"/>
  <c r="BE479"/>
  <c r="BD479"/>
  <c r="BC479"/>
  <c r="BA479"/>
  <c r="G479"/>
  <c r="BB479" s="1"/>
  <c r="BE472"/>
  <c r="BD472"/>
  <c r="BC472"/>
  <c r="BA472"/>
  <c r="G472"/>
  <c r="BB472" s="1"/>
  <c r="BE470"/>
  <c r="BD470"/>
  <c r="BC470"/>
  <c r="BA470"/>
  <c r="G470"/>
  <c r="BB470" s="1"/>
  <c r="B24" i="2"/>
  <c r="A24"/>
  <c r="C488" i="3"/>
  <c r="BE467"/>
  <c r="BD467"/>
  <c r="BC467"/>
  <c r="BA467"/>
  <c r="G467"/>
  <c r="BB467" s="1"/>
  <c r="BE464"/>
  <c r="BD464"/>
  <c r="BC464"/>
  <c r="BA464"/>
  <c r="G464"/>
  <c r="BB464" s="1"/>
  <c r="BE462"/>
  <c r="BD462"/>
  <c r="BC462"/>
  <c r="BA462"/>
  <c r="G462"/>
  <c r="BB462" s="1"/>
  <c r="BE459"/>
  <c r="BD459"/>
  <c r="BC459"/>
  <c r="BA459"/>
  <c r="G459"/>
  <c r="BB459" s="1"/>
  <c r="BE454"/>
  <c r="BD454"/>
  <c r="BC454"/>
  <c r="BA454"/>
  <c r="G454"/>
  <c r="BB454" s="1"/>
  <c r="BE453"/>
  <c r="BD453"/>
  <c r="BC453"/>
  <c r="BA453"/>
  <c r="G453"/>
  <c r="BB453" s="1"/>
  <c r="BE446"/>
  <c r="BD446"/>
  <c r="BC446"/>
  <c r="BA446"/>
  <c r="G446"/>
  <c r="BB446" s="1"/>
  <c r="BE444"/>
  <c r="BD444"/>
  <c r="BC444"/>
  <c r="BA444"/>
  <c r="G444"/>
  <c r="BB444" s="1"/>
  <c r="BE442"/>
  <c r="BD442"/>
  <c r="BC442"/>
  <c r="BA442"/>
  <c r="G442"/>
  <c r="BB442" s="1"/>
  <c r="B23" i="2"/>
  <c r="A23"/>
  <c r="C468" i="3"/>
  <c r="BE439"/>
  <c r="BD439"/>
  <c r="BC439"/>
  <c r="BA439"/>
  <c r="G439"/>
  <c r="BB439" s="1"/>
  <c r="BE438"/>
  <c r="BD438"/>
  <c r="BC438"/>
  <c r="BA438"/>
  <c r="G438"/>
  <c r="BB438" s="1"/>
  <c r="BE437"/>
  <c r="BD437"/>
  <c r="BC437"/>
  <c r="BA437"/>
  <c r="G437"/>
  <c r="BB437" s="1"/>
  <c r="BE436"/>
  <c r="BD436"/>
  <c r="BC436"/>
  <c r="BA436"/>
  <c r="G436"/>
  <c r="BB436" s="1"/>
  <c r="BE435"/>
  <c r="BD435"/>
  <c r="BC435"/>
  <c r="BA435"/>
  <c r="G435"/>
  <c r="BB435" s="1"/>
  <c r="BE434"/>
  <c r="BD434"/>
  <c r="BC434"/>
  <c r="BA434"/>
  <c r="G434"/>
  <c r="BB434" s="1"/>
  <c r="B22" i="2"/>
  <c r="A22"/>
  <c r="C440" i="3"/>
  <c r="BE431"/>
  <c r="BD431"/>
  <c r="BC431"/>
  <c r="BA431"/>
  <c r="G431"/>
  <c r="BB431" s="1"/>
  <c r="BE430"/>
  <c r="BD430"/>
  <c r="BC430"/>
  <c r="BA430"/>
  <c r="G430"/>
  <c r="BB430" s="1"/>
  <c r="BE429"/>
  <c r="BD429"/>
  <c r="BC429"/>
  <c r="BA429"/>
  <c r="G429"/>
  <c r="BB429" s="1"/>
  <c r="BE428"/>
  <c r="BD428"/>
  <c r="BC428"/>
  <c r="BA428"/>
  <c r="G428"/>
  <c r="BB428" s="1"/>
  <c r="BE427"/>
  <c r="BD427"/>
  <c r="BC427"/>
  <c r="BA427"/>
  <c r="G427"/>
  <c r="BB427" s="1"/>
  <c r="BE426"/>
  <c r="BD426"/>
  <c r="BC426"/>
  <c r="BA426"/>
  <c r="G426"/>
  <c r="BB426" s="1"/>
  <c r="BE425"/>
  <c r="BD425"/>
  <c r="BC425"/>
  <c r="BA425"/>
  <c r="G425"/>
  <c r="BB425" s="1"/>
  <c r="BE424"/>
  <c r="BD424"/>
  <c r="BC424"/>
  <c r="BA424"/>
  <c r="G424"/>
  <c r="BB424" s="1"/>
  <c r="BE423"/>
  <c r="BD423"/>
  <c r="BC423"/>
  <c r="BA423"/>
  <c r="G423"/>
  <c r="BB423" s="1"/>
  <c r="BE422"/>
  <c r="BD422"/>
  <c r="BC422"/>
  <c r="BA422"/>
  <c r="G422"/>
  <c r="BB422" s="1"/>
  <c r="B21" i="2"/>
  <c r="A21"/>
  <c r="C432" i="3"/>
  <c r="BE419"/>
  <c r="BD419"/>
  <c r="BC419"/>
  <c r="BA419"/>
  <c r="BB419"/>
  <c r="BE418"/>
  <c r="BD418"/>
  <c r="BC418"/>
  <c r="BA418"/>
  <c r="G418"/>
  <c r="BB418" s="1"/>
  <c r="BE417"/>
  <c r="BD417"/>
  <c r="BC417"/>
  <c r="BA417"/>
  <c r="G417"/>
  <c r="BB417" s="1"/>
  <c r="B20" i="2"/>
  <c r="A20"/>
  <c r="C420" i="3"/>
  <c r="BE414"/>
  <c r="BD414"/>
  <c r="BC414"/>
  <c r="BA414"/>
  <c r="BE412"/>
  <c r="BD412"/>
  <c r="BC412"/>
  <c r="BA412"/>
  <c r="G412"/>
  <c r="BB412" s="1"/>
  <c r="BE410"/>
  <c r="BD410"/>
  <c r="BC410"/>
  <c r="BA410"/>
  <c r="G410"/>
  <c r="BB410" s="1"/>
  <c r="BE408"/>
  <c r="BD408"/>
  <c r="BC408"/>
  <c r="BA408"/>
  <c r="G408"/>
  <c r="BB408" s="1"/>
  <c r="BE405"/>
  <c r="BD405"/>
  <c r="BC405"/>
  <c r="BA405"/>
  <c r="G405"/>
  <c r="BB405" s="1"/>
  <c r="BE396"/>
  <c r="BD396"/>
  <c r="BC396"/>
  <c r="BA396"/>
  <c r="G396"/>
  <c r="BB396" s="1"/>
  <c r="B19" i="2"/>
  <c r="A19"/>
  <c r="BC415" i="3"/>
  <c r="G19" i="2" s="1"/>
  <c r="C415" i="3"/>
  <c r="BE393"/>
  <c r="BD393"/>
  <c r="BC393"/>
  <c r="BA393"/>
  <c r="G393"/>
  <c r="BB393" s="1"/>
  <c r="BE391"/>
  <c r="BD391"/>
  <c r="BC391"/>
  <c r="BA391"/>
  <c r="G391"/>
  <c r="BB391" s="1"/>
  <c r="BE378"/>
  <c r="BD378"/>
  <c r="BC378"/>
  <c r="BA378"/>
  <c r="G378"/>
  <c r="BB378" s="1"/>
  <c r="BE370"/>
  <c r="BD370"/>
  <c r="BC370"/>
  <c r="BA370"/>
  <c r="G370"/>
  <c r="BB370" s="1"/>
  <c r="B18" i="2"/>
  <c r="A18"/>
  <c r="C394" i="3"/>
  <c r="BE367"/>
  <c r="BD367"/>
  <c r="BC367"/>
  <c r="BA367"/>
  <c r="BE363"/>
  <c r="BD363"/>
  <c r="BC363"/>
  <c r="BA363"/>
  <c r="G363"/>
  <c r="BB363" s="1"/>
  <c r="B17" i="2"/>
  <c r="A17"/>
  <c r="C368" i="3"/>
  <c r="BE360"/>
  <c r="BE361" s="1"/>
  <c r="I16" i="2" s="1"/>
  <c r="BD360" i="3"/>
  <c r="BD361" s="1"/>
  <c r="H16" i="2" s="1"/>
  <c r="BC360" i="3"/>
  <c r="BC361" s="1"/>
  <c r="G16" i="2" s="1"/>
  <c r="BB360" i="3"/>
  <c r="BB361" s="1"/>
  <c r="F16" i="2" s="1"/>
  <c r="G360" i="3"/>
  <c r="BA360" s="1"/>
  <c r="BA361" s="1"/>
  <c r="E16" i="2" s="1"/>
  <c r="B16"/>
  <c r="A16"/>
  <c r="C361" i="3"/>
  <c r="BE354"/>
  <c r="BD354"/>
  <c r="BC354"/>
  <c r="BB354"/>
  <c r="G354"/>
  <c r="BA354" s="1"/>
  <c r="BE352"/>
  <c r="BD352"/>
  <c r="BC352"/>
  <c r="BB352"/>
  <c r="G352"/>
  <c r="BA352" s="1"/>
  <c r="BE309"/>
  <c r="BD309"/>
  <c r="BC309"/>
  <c r="BB309"/>
  <c r="G309"/>
  <c r="BA309" s="1"/>
  <c r="BE307"/>
  <c r="BD307"/>
  <c r="BC307"/>
  <c r="BB307"/>
  <c r="G307"/>
  <c r="BA307" s="1"/>
  <c r="BE305"/>
  <c r="BD305"/>
  <c r="BC305"/>
  <c r="BB305"/>
  <c r="G305"/>
  <c r="BA305" s="1"/>
  <c r="BE302"/>
  <c r="BD302"/>
  <c r="BC302"/>
  <c r="BB302"/>
  <c r="G302"/>
  <c r="BA302" s="1"/>
  <c r="BE300"/>
  <c r="BD300"/>
  <c r="BC300"/>
  <c r="BB300"/>
  <c r="G300"/>
  <c r="BA300" s="1"/>
  <c r="BE298"/>
  <c r="BD298"/>
  <c r="BC298"/>
  <c r="BB298"/>
  <c r="G298"/>
  <c r="BA298" s="1"/>
  <c r="BE296"/>
  <c r="BD296"/>
  <c r="BC296"/>
  <c r="BB296"/>
  <c r="G296"/>
  <c r="BA296" s="1"/>
  <c r="BE295"/>
  <c r="BD295"/>
  <c r="BC295"/>
  <c r="BB295"/>
  <c r="G295"/>
  <c r="BA295" s="1"/>
  <c r="B15" i="2"/>
  <c r="A15"/>
  <c r="C358" i="3"/>
  <c r="BE292"/>
  <c r="BD292"/>
  <c r="BC292"/>
  <c r="BB292"/>
  <c r="G292"/>
  <c r="BA292" s="1"/>
  <c r="BE291"/>
  <c r="BD291"/>
  <c r="BC291"/>
  <c r="BB291"/>
  <c r="G291"/>
  <c r="BA291" s="1"/>
  <c r="BE287"/>
  <c r="BD287"/>
  <c r="BC287"/>
  <c r="BB287"/>
  <c r="G287"/>
  <c r="BA287" s="1"/>
  <c r="BE285"/>
  <c r="BD285"/>
  <c r="BC285"/>
  <c r="BB285"/>
  <c r="G285"/>
  <c r="BA285" s="1"/>
  <c r="BE283"/>
  <c r="BD283"/>
  <c r="BC283"/>
  <c r="BB283"/>
  <c r="G283"/>
  <c r="BA283" s="1"/>
  <c r="BE281"/>
  <c r="BD281"/>
  <c r="BC281"/>
  <c r="BB281"/>
  <c r="G281"/>
  <c r="BA281" s="1"/>
  <c r="BE278"/>
  <c r="BD278"/>
  <c r="BC278"/>
  <c r="BB278"/>
  <c r="G278"/>
  <c r="BA278" s="1"/>
  <c r="BE275"/>
  <c r="BD275"/>
  <c r="BC275"/>
  <c r="BB275"/>
  <c r="G275"/>
  <c r="BA275" s="1"/>
  <c r="B14" i="2"/>
  <c r="A14"/>
  <c r="C293" i="3"/>
  <c r="BE271"/>
  <c r="BD271"/>
  <c r="BC271"/>
  <c r="BB271"/>
  <c r="G271"/>
  <c r="BA271" s="1"/>
  <c r="BE270"/>
  <c r="BD270"/>
  <c r="BC270"/>
  <c r="BB270"/>
  <c r="G270"/>
  <c r="BA270" s="1"/>
  <c r="B13" i="2"/>
  <c r="A13"/>
  <c r="C273" i="3"/>
  <c r="BE266"/>
  <c r="BD266"/>
  <c r="BC266"/>
  <c r="BB266"/>
  <c r="G266"/>
  <c r="BA266" s="1"/>
  <c r="BE265"/>
  <c r="BD265"/>
  <c r="BC265"/>
  <c r="BB265"/>
  <c r="G265"/>
  <c r="BA265" s="1"/>
  <c r="B12" i="2"/>
  <c r="A12"/>
  <c r="C268" i="3"/>
  <c r="BE254"/>
  <c r="BD254"/>
  <c r="BC254"/>
  <c r="BB254"/>
  <c r="G254"/>
  <c r="BA254" s="1"/>
  <c r="BE241"/>
  <c r="BD241"/>
  <c r="BC241"/>
  <c r="BB241"/>
  <c r="G241"/>
  <c r="BA241" s="1"/>
  <c r="B11" i="2"/>
  <c r="A11"/>
  <c r="C263" i="3"/>
  <c r="BE237"/>
  <c r="BD237"/>
  <c r="BC237"/>
  <c r="BB237"/>
  <c r="G237"/>
  <c r="BA237" s="1"/>
  <c r="BE231"/>
  <c r="BD231"/>
  <c r="BC231"/>
  <c r="BB231"/>
  <c r="G231"/>
  <c r="BA231" s="1"/>
  <c r="BE225"/>
  <c r="BE239" s="1"/>
  <c r="I10" i="2" s="1"/>
  <c r="BD225" i="3"/>
  <c r="BC225"/>
  <c r="BB225"/>
  <c r="G225"/>
  <c r="BA225" s="1"/>
  <c r="B10" i="2"/>
  <c r="A10"/>
  <c r="C239" i="3"/>
  <c r="BE222"/>
  <c r="BD222"/>
  <c r="BC222"/>
  <c r="BB222"/>
  <c r="G222"/>
  <c r="BA222" s="1"/>
  <c r="BE221"/>
  <c r="BD221"/>
  <c r="BC221"/>
  <c r="BB221"/>
  <c r="G221"/>
  <c r="BA221" s="1"/>
  <c r="BE217"/>
  <c r="BD217"/>
  <c r="BC217"/>
  <c r="BB217"/>
  <c r="G217"/>
  <c r="BA217" s="1"/>
  <c r="BE184"/>
  <c r="BD184"/>
  <c r="BC184"/>
  <c r="BB184"/>
  <c r="G184"/>
  <c r="BA184" s="1"/>
  <c r="BE164"/>
  <c r="BD164"/>
  <c r="BC164"/>
  <c r="BB164"/>
  <c r="G164"/>
  <c r="BA164" s="1"/>
  <c r="BE161"/>
  <c r="BD161"/>
  <c r="BC161"/>
  <c r="BB161"/>
  <c r="G161"/>
  <c r="BA161" s="1"/>
  <c r="BE159"/>
  <c r="BD159"/>
  <c r="BC159"/>
  <c r="BB159"/>
  <c r="G159"/>
  <c r="BA159" s="1"/>
  <c r="BE157"/>
  <c r="BD157"/>
  <c r="BC157"/>
  <c r="BB157"/>
  <c r="G157"/>
  <c r="BA157" s="1"/>
  <c r="BE117"/>
  <c r="BD117"/>
  <c r="BC117"/>
  <c r="BB117"/>
  <c r="G117"/>
  <c r="BA117" s="1"/>
  <c r="BE114"/>
  <c r="BD114"/>
  <c r="BC114"/>
  <c r="BB114"/>
  <c r="G114"/>
  <c r="BA114" s="1"/>
  <c r="BE78"/>
  <c r="BD78"/>
  <c r="BC78"/>
  <c r="BB78"/>
  <c r="G78"/>
  <c r="BA78" s="1"/>
  <c r="BE46"/>
  <c r="BD46"/>
  <c r="BC46"/>
  <c r="BB46"/>
  <c r="G46"/>
  <c r="BA46" s="1"/>
  <c r="BE44"/>
  <c r="BD44"/>
  <c r="BC44"/>
  <c r="BB44"/>
  <c r="G44"/>
  <c r="BA44" s="1"/>
  <c r="B9" i="2"/>
  <c r="A9"/>
  <c r="C223" i="3"/>
  <c r="BE40"/>
  <c r="BD40"/>
  <c r="BC40"/>
  <c r="BB40"/>
  <c r="G40"/>
  <c r="BA40" s="1"/>
  <c r="BE38"/>
  <c r="BD38"/>
  <c r="BC38"/>
  <c r="BB38"/>
  <c r="G38"/>
  <c r="BA38" s="1"/>
  <c r="BE36"/>
  <c r="BD36"/>
  <c r="BC36"/>
  <c r="BB36"/>
  <c r="G36"/>
  <c r="BA36" s="1"/>
  <c r="BE34"/>
  <c r="BD34"/>
  <c r="BC34"/>
  <c r="BB34"/>
  <c r="G34"/>
  <c r="BA34" s="1"/>
  <c r="BE32"/>
  <c r="BD32"/>
  <c r="BC32"/>
  <c r="BB32"/>
  <c r="G32"/>
  <c r="BA32" s="1"/>
  <c r="BE30"/>
  <c r="BD30"/>
  <c r="BC30"/>
  <c r="BB30"/>
  <c r="G30"/>
  <c r="BA30" s="1"/>
  <c r="BE28"/>
  <c r="BD28"/>
  <c r="BC28"/>
  <c r="BB28"/>
  <c r="G28"/>
  <c r="BA28" s="1"/>
  <c r="BE25"/>
  <c r="BD25"/>
  <c r="BC25"/>
  <c r="BB25"/>
  <c r="G25"/>
  <c r="BA25" s="1"/>
  <c r="BE23"/>
  <c r="BD23"/>
  <c r="BC23"/>
  <c r="BB23"/>
  <c r="G23"/>
  <c r="BA23" s="1"/>
  <c r="BE20"/>
  <c r="BD20"/>
  <c r="BC20"/>
  <c r="BB20"/>
  <c r="G20"/>
  <c r="BA20" s="1"/>
  <c r="BE18"/>
  <c r="BD18"/>
  <c r="BC18"/>
  <c r="BB18"/>
  <c r="G18"/>
  <c r="BA18" s="1"/>
  <c r="BE17"/>
  <c r="BD17"/>
  <c r="BC17"/>
  <c r="BB17"/>
  <c r="G17"/>
  <c r="BA17" s="1"/>
  <c r="BE15"/>
  <c r="BD15"/>
  <c r="BC15"/>
  <c r="BB15"/>
  <c r="G15"/>
  <c r="BA15" s="1"/>
  <c r="BE13"/>
  <c r="BD13"/>
  <c r="BC13"/>
  <c r="BB13"/>
  <c r="G13"/>
  <c r="BA13" s="1"/>
  <c r="BE12"/>
  <c r="BD12"/>
  <c r="BC12"/>
  <c r="BB12"/>
  <c r="G12"/>
  <c r="BA12" s="1"/>
  <c r="BE11"/>
  <c r="BD11"/>
  <c r="BC11"/>
  <c r="BB11"/>
  <c r="G11"/>
  <c r="BA11" s="1"/>
  <c r="B8" i="2"/>
  <c r="A8"/>
  <c r="C42" i="3"/>
  <c r="BE8"/>
  <c r="BE9" s="1"/>
  <c r="I7" i="2" s="1"/>
  <c r="BD8" i="3"/>
  <c r="BD9" s="1"/>
  <c r="H7" i="2" s="1"/>
  <c r="BC8" i="3"/>
  <c r="BC9" s="1"/>
  <c r="G7" i="2" s="1"/>
  <c r="BB8" i="3"/>
  <c r="BB9" s="1"/>
  <c r="F7" i="2" s="1"/>
  <c r="G8" i="3"/>
  <c r="BA8" s="1"/>
  <c r="BA9" s="1"/>
  <c r="E7" i="2" s="1"/>
  <c r="B7"/>
  <c r="A7"/>
  <c r="C9" i="3"/>
  <c r="E4"/>
  <c r="F3"/>
  <c r="F60" i="9" l="1"/>
  <c r="F36" i="4" s="1"/>
  <c r="H36" s="1"/>
  <c r="I36" s="1"/>
  <c r="H35"/>
  <c r="I35" s="1"/>
  <c r="BB531" i="3"/>
  <c r="F28" i="2" s="1"/>
  <c r="BD531" i="3"/>
  <c r="H28" i="2" s="1"/>
  <c r="BE524" i="3"/>
  <c r="I27" i="2" s="1"/>
  <c r="BA524" i="3"/>
  <c r="E27" i="2" s="1"/>
  <c r="BC502" i="3"/>
  <c r="G25" i="2" s="1"/>
  <c r="BA502" i="3"/>
  <c r="E25" i="2" s="1"/>
  <c r="BD468" i="3"/>
  <c r="H23" i="2" s="1"/>
  <c r="BA468" i="3"/>
  <c r="E23" i="2" s="1"/>
  <c r="BC440" i="3"/>
  <c r="G22" i="2" s="1"/>
  <c r="BA440" i="3"/>
  <c r="E22" i="2" s="1"/>
  <c r="BE440" i="3"/>
  <c r="I22" i="2" s="1"/>
  <c r="BD440" i="3"/>
  <c r="H22" i="2" s="1"/>
  <c r="BA432" i="3"/>
  <c r="E21" i="2" s="1"/>
  <c r="BE420" i="3"/>
  <c r="I20" i="2" s="1"/>
  <c r="BB420" i="3"/>
  <c r="F20" i="2" s="1"/>
  <c r="BE394" i="3"/>
  <c r="I18" i="2" s="1"/>
  <c r="BE368" i="3"/>
  <c r="I17" i="2" s="1"/>
  <c r="BA368" i="3"/>
  <c r="E17" i="2" s="1"/>
  <c r="BE358" i="3"/>
  <c r="I15" i="2" s="1"/>
  <c r="BE273" i="3"/>
  <c r="I13" i="2" s="1"/>
  <c r="BE263" i="3"/>
  <c r="I11" i="2" s="1"/>
  <c r="BE42" i="3"/>
  <c r="I8" i="2" s="1"/>
  <c r="BC42" i="3"/>
  <c r="G8" i="2" s="1"/>
  <c r="BA42" i="3"/>
  <c r="E8" i="2" s="1"/>
  <c r="BC524" i="3"/>
  <c r="G27" i="2" s="1"/>
  <c r="BK43" i="10"/>
  <c r="N44"/>
  <c r="BF19" i="11"/>
  <c r="N18"/>
  <c r="H31" i="4"/>
  <c r="I31" s="1"/>
  <c r="BE223" i="3"/>
  <c r="I9" i="2" s="1"/>
  <c r="BB239" i="3"/>
  <c r="F10" i="2" s="1"/>
  <c r="BD239" i="3"/>
  <c r="H10" i="2" s="1"/>
  <c r="BC239" i="3"/>
  <c r="G10" i="2" s="1"/>
  <c r="BA268" i="3"/>
  <c r="E12" i="2" s="1"/>
  <c r="BC268" i="3"/>
  <c r="G12" i="2" s="1"/>
  <c r="BE268" i="3"/>
  <c r="I12" i="2" s="1"/>
  <c r="BA293" i="3"/>
  <c r="E14" i="2" s="1"/>
  <c r="BC293" i="3"/>
  <c r="G14" i="2" s="1"/>
  <c r="BE293" i="3"/>
  <c r="I14" i="2" s="1"/>
  <c r="BA394" i="3"/>
  <c r="E18" i="2" s="1"/>
  <c r="BC394" i="3"/>
  <c r="G18" i="2" s="1"/>
  <c r="BE432" i="3"/>
  <c r="I21" i="2" s="1"/>
  <c r="BC488" i="3"/>
  <c r="G24" i="2" s="1"/>
  <c r="BA488" i="3"/>
  <c r="E24" i="2" s="1"/>
  <c r="BC420" i="3"/>
  <c r="G20" i="2" s="1"/>
  <c r="BA531" i="3"/>
  <c r="E28" i="2" s="1"/>
  <c r="BB223" i="3"/>
  <c r="F9" i="2" s="1"/>
  <c r="BD223" i="3"/>
  <c r="H9" i="2" s="1"/>
  <c r="BC223" i="3"/>
  <c r="G9" i="2" s="1"/>
  <c r="BB263" i="3"/>
  <c r="F11" i="2" s="1"/>
  <c r="BD263" i="3"/>
  <c r="H11" i="2" s="1"/>
  <c r="BC263" i="3"/>
  <c r="G11" i="2" s="1"/>
  <c r="BB273" i="3"/>
  <c r="F13" i="2" s="1"/>
  <c r="BD273" i="3"/>
  <c r="H13" i="2" s="1"/>
  <c r="BC273" i="3"/>
  <c r="G13" i="2" s="1"/>
  <c r="BB358" i="3"/>
  <c r="F15" i="2" s="1"/>
  <c r="BD358" i="3"/>
  <c r="H15" i="2" s="1"/>
  <c r="BC358" i="3"/>
  <c r="G15" i="2" s="1"/>
  <c r="BD368" i="3"/>
  <c r="H17" i="2" s="1"/>
  <c r="BC368" i="3"/>
  <c r="G17" i="2" s="1"/>
  <c r="BA415" i="3"/>
  <c r="E19" i="2" s="1"/>
  <c r="BC432" i="3"/>
  <c r="G21" i="2" s="1"/>
  <c r="BE468" i="3"/>
  <c r="I23" i="2" s="1"/>
  <c r="G531" i="3"/>
  <c r="BD524"/>
  <c r="H27" i="2" s="1"/>
  <c r="BB502" i="3"/>
  <c r="F25" i="2" s="1"/>
  <c r="BE502" i="3"/>
  <c r="I25" i="2" s="1"/>
  <c r="BB488" i="3"/>
  <c r="F24" i="2" s="1"/>
  <c r="BE488" i="3"/>
  <c r="I24" i="2" s="1"/>
  <c r="BC468" i="3"/>
  <c r="G23" i="2" s="1"/>
  <c r="BD432" i="3"/>
  <c r="H21" i="2" s="1"/>
  <c r="BA420" i="3"/>
  <c r="E20" i="2" s="1"/>
  <c r="BB415" i="3"/>
  <c r="F19" i="2" s="1"/>
  <c r="BE415" i="3"/>
  <c r="I19" i="2" s="1"/>
  <c r="BD394" i="3"/>
  <c r="H18" i="2" s="1"/>
  <c r="BB42" i="3"/>
  <c r="F8" i="2" s="1"/>
  <c r="BD42" i="3"/>
  <c r="H8" i="2" s="1"/>
  <c r="BB268" i="3"/>
  <c r="F12" i="2" s="1"/>
  <c r="BD268" i="3"/>
  <c r="H12" i="2" s="1"/>
  <c r="BB293" i="3"/>
  <c r="F14" i="2" s="1"/>
  <c r="BD293" i="3"/>
  <c r="H14" i="2" s="1"/>
  <c r="BD415" i="3"/>
  <c r="H19" i="2" s="1"/>
  <c r="BD420" i="3"/>
  <c r="H20" i="2" s="1"/>
  <c r="BD488" i="3"/>
  <c r="H24" i="2" s="1"/>
  <c r="BD502" i="3"/>
  <c r="H25" i="2" s="1"/>
  <c r="BA223" i="3"/>
  <c r="E9" i="2" s="1"/>
  <c r="BA239" i="3"/>
  <c r="E10" i="2" s="1"/>
  <c r="BA263" i="3"/>
  <c r="E11" i="2" s="1"/>
  <c r="BA273" i="3"/>
  <c r="E13" i="2" s="1"/>
  <c r="BA358" i="3"/>
  <c r="E15" i="2" s="1"/>
  <c r="BB368" i="3"/>
  <c r="F17" i="2" s="1"/>
  <c r="BB394" i="3"/>
  <c r="F18" i="2" s="1"/>
  <c r="BB432" i="3"/>
  <c r="F21" i="2" s="1"/>
  <c r="BB440" i="3"/>
  <c r="F22" i="2" s="1"/>
  <c r="BB468" i="3"/>
  <c r="F23" i="2" s="1"/>
  <c r="BB524" i="3"/>
  <c r="F27" i="2" s="1"/>
  <c r="G9" i="3"/>
  <c r="G42"/>
  <c r="G223"/>
  <c r="G239"/>
  <c r="G263"/>
  <c r="G268"/>
  <c r="G273"/>
  <c r="G293"/>
  <c r="G358"/>
  <c r="G361"/>
  <c r="G368"/>
  <c r="G394"/>
  <c r="G415"/>
  <c r="G420"/>
  <c r="G432"/>
  <c r="G440"/>
  <c r="G468"/>
  <c r="G488"/>
  <c r="G502"/>
  <c r="G520"/>
  <c r="G524"/>
  <c r="J31" i="4" l="1"/>
  <c r="N15" i="10"/>
  <c r="N43"/>
  <c r="N14" s="1"/>
  <c r="BF23"/>
  <c r="BF24"/>
  <c r="L22" i="11"/>
  <c r="F34" i="4" s="1"/>
  <c r="H34" s="1"/>
  <c r="I34" s="1"/>
  <c r="G29" i="2"/>
  <c r="I29"/>
  <c r="H29"/>
  <c r="E29"/>
  <c r="F29"/>
  <c r="L26" i="10" l="1"/>
  <c r="F33" i="4" s="1"/>
  <c r="H35" i="2"/>
  <c r="I38" l="1"/>
  <c r="F32" i="4" s="1"/>
  <c r="H33"/>
  <c r="I33" s="1"/>
  <c r="H32" l="1"/>
  <c r="I32" s="1"/>
  <c r="F37"/>
  <c r="G16" s="1"/>
  <c r="G17" s="1"/>
  <c r="G21" s="1"/>
  <c r="H37" l="1"/>
  <c r="I37" s="1"/>
</calcChain>
</file>

<file path=xl/comments1.xml><?xml version="1.0" encoding="utf-8"?>
<comments xmlns="http://schemas.openxmlformats.org/spreadsheetml/2006/main">
  <authors>
    <author>Radim Štěpánek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C13" authorId="0">
      <text>
        <r>
          <rPr>
            <sz val="9"/>
            <color indexed="81"/>
            <rFont val="Tahoma"/>
            <family val="2"/>
            <charset val="238"/>
          </rPr>
          <t>PSČ</t>
        </r>
      </text>
    </comment>
    <comment ref="D13" authorId="0">
      <text>
        <r>
          <rPr>
            <sz val="9"/>
            <color indexed="81"/>
            <rFont val="Tahoma"/>
            <family val="2"/>
            <charset val="238"/>
          </rPr>
          <t>Ulice</t>
        </r>
      </text>
    </comment>
  </commentList>
</comments>
</file>

<file path=xl/sharedStrings.xml><?xml version="1.0" encoding="utf-8"?>
<sst xmlns="http://schemas.openxmlformats.org/spreadsheetml/2006/main" count="3270" uniqueCount="1111">
  <si>
    <t>Rozpočet</t>
  </si>
  <si>
    <t>Stavba</t>
  </si>
  <si>
    <t>HZS</t>
  </si>
  <si>
    <t>Za zhotovitele</t>
  </si>
  <si>
    <t>Za objednatele</t>
  </si>
  <si>
    <t>DPH</t>
  </si>
  <si>
    <t>Stavba :</t>
  </si>
  <si>
    <t>Rozpočet :</t>
  </si>
  <si>
    <t>Objekt :</t>
  </si>
  <si>
    <t>REKAPITULACE  STAVEBNÍCH  DÍLŮ</t>
  </si>
  <si>
    <t>Stavební díl</t>
  </si>
  <si>
    <t>HSV</t>
  </si>
  <si>
    <t>PSV</t>
  </si>
  <si>
    <t>Dodávka</t>
  </si>
  <si>
    <t>Montáž</t>
  </si>
  <si>
    <t>CELKEM  OBJEKT</t>
  </si>
  <si>
    <t>VEDLEJŠÍ ROZPOČTOVÉ  NÁKLADY</t>
  </si>
  <si>
    <t>Název VRN</t>
  </si>
  <si>
    <t>Kč</t>
  </si>
  <si>
    <t>%</t>
  </si>
  <si>
    <t>CELKEM VRN</t>
  </si>
  <si>
    <t>Rozpočet:</t>
  </si>
  <si>
    <t>P.č.</t>
  </si>
  <si>
    <t>Číslo položky</t>
  </si>
  <si>
    <t>Název položky</t>
  </si>
  <si>
    <t>MJ</t>
  </si>
  <si>
    <t>množství</t>
  </si>
  <si>
    <t>cena / MJ</t>
  </si>
  <si>
    <t>celkem (Kč)</t>
  </si>
  <si>
    <t>Díl:</t>
  </si>
  <si>
    <t>ks</t>
  </si>
  <si>
    <t>Celkem za</t>
  </si>
  <si>
    <t>Slepý rozpočet</t>
  </si>
  <si>
    <t>N14/15</t>
  </si>
  <si>
    <t>11</t>
  </si>
  <si>
    <t>Přípravné a přidružené práce</t>
  </si>
  <si>
    <t>01  PC  01</t>
  </si>
  <si>
    <t xml:space="preserve">Zábor vozovky a chodníku pro potřeby stavby </t>
  </si>
  <si>
    <t>kč</t>
  </si>
  <si>
    <t>3</t>
  </si>
  <si>
    <t>Svislé a kompletní konstrukce</t>
  </si>
  <si>
    <t>3  PC  01</t>
  </si>
  <si>
    <t xml:space="preserve">Mikrovlnné vysoušení zdiva </t>
  </si>
  <si>
    <t>m3</t>
  </si>
  <si>
    <t>3  PC  02</t>
  </si>
  <si>
    <t xml:space="preserve">Vysoušení prostoru pomocí 2ks vysoušečů </t>
  </si>
  <si>
    <t>den</t>
  </si>
  <si>
    <t>3  PC  03</t>
  </si>
  <si>
    <t>M + D izolace zdiva, tlaková injektáž horizontální 2 řady, akrylátový gel, včetně vyvrtání, vyčištění</t>
  </si>
  <si>
    <t>m2</t>
  </si>
  <si>
    <t>stlačeným vzduchem, zaslepení otvorů viz.TZ:5,00</t>
  </si>
  <si>
    <t>3  PC  04</t>
  </si>
  <si>
    <t>M + D izolace zdiva, tlaková injektáž vertikální 2 řady, akrylátový gel,včetně vyvrtání, vyčištěnÍ</t>
  </si>
  <si>
    <t>stlačeným vzduchem, zaslepení otvorů viz.TZ:16,50</t>
  </si>
  <si>
    <t>310238211R00</t>
  </si>
  <si>
    <t xml:space="preserve">Zazdívka otvorů plochy do 1 m2 cihlami na MVC </t>
  </si>
  <si>
    <t>317234410R00</t>
  </si>
  <si>
    <t xml:space="preserve">Vyzdívka mezi nosníky cihlami pálenými na MC </t>
  </si>
  <si>
    <t>1,30*0,08*0,20</t>
  </si>
  <si>
    <t>317941121R00</t>
  </si>
  <si>
    <t xml:space="preserve">Osazení ocelových válcovaných nosníků do č.12 </t>
  </si>
  <si>
    <t>t</t>
  </si>
  <si>
    <t>2*2,65*12,16*0,001</t>
  </si>
  <si>
    <t>2*1,30*5,94*0,001</t>
  </si>
  <si>
    <t>340239212R00</t>
  </si>
  <si>
    <t xml:space="preserve">Zazdívka otvorů pl.4 m2,cihlami tl.zdi nad 10 cm </t>
  </si>
  <si>
    <t>M02 - M08:0,65*2,20</t>
  </si>
  <si>
    <t>342261111RX1</t>
  </si>
  <si>
    <t>Příčka sádrokarton. ocel.kce, 1x oplášť. tl. 75 mm desky standart impreg.tl. 12,5 mm, bez izolace</t>
  </si>
  <si>
    <t>(0,80+0,30)*3,00</t>
  </si>
  <si>
    <t>0,60*3,00</t>
  </si>
  <si>
    <t>342262411RR3</t>
  </si>
  <si>
    <t>Příčka SDK instalační 2x OK, 1x opl. tl. 200 mm desky standard impreg.tl.12,5 mm, minerál tl. 4 cm</t>
  </si>
  <si>
    <t>2,36*3,00</t>
  </si>
  <si>
    <t>342264051RT1</t>
  </si>
  <si>
    <t>Podhled sádrokartonový na zavěšenou ocel. konstr. desky standard tl. 12,5 mm, bez izolace</t>
  </si>
  <si>
    <t>M02:3,70</t>
  </si>
  <si>
    <t>342264051RT3</t>
  </si>
  <si>
    <t>Podhled sádrokartonový na zavěšenou ocel. konstr. desky standard impreg. tl. 12,5 mm, bez izolace</t>
  </si>
  <si>
    <t>M03:11,20</t>
  </si>
  <si>
    <t>342266111RU9</t>
  </si>
  <si>
    <t>Obklad stěn sádrokartonem na ocelovou konstrukci desky standard impreg. tl. 12,5 mm, bez izolace</t>
  </si>
  <si>
    <t>(1,50+0,20)*3,90</t>
  </si>
  <si>
    <t>346244381R00</t>
  </si>
  <si>
    <t xml:space="preserve">Plentování ocelových nosníků výšky do 20 cm </t>
  </si>
  <si>
    <t>1,30*0,10*2</t>
  </si>
  <si>
    <t>13335426</t>
  </si>
  <si>
    <t>Úhelník nerovnoramenný L jakost 11373 120x80x8 mm</t>
  </si>
  <si>
    <t>0,0644*1,08</t>
  </si>
  <si>
    <t>13380510</t>
  </si>
  <si>
    <t>Tyč průřezu I  80, střední, jakost oceli 11373</t>
  </si>
  <si>
    <t>0,0154*1,08</t>
  </si>
  <si>
    <t>61</t>
  </si>
  <si>
    <t>Upravy povrchů vnitřní</t>
  </si>
  <si>
    <t>601011144RT2</t>
  </si>
  <si>
    <t xml:space="preserve">Štuk na stropech 113 ručně tloušťka vrstvy 3 mm </t>
  </si>
  <si>
    <t>M01, M05 - M08 :14,80+11,20+21,90+26,80+10,20</t>
  </si>
  <si>
    <t>602011122RT1</t>
  </si>
  <si>
    <t>Omítka sanační tepelně izolační ručně tloušťka vrstvy 25 mm viz.TZ</t>
  </si>
  <si>
    <t>M01:(2,30*2+6,42*2)*1,50</t>
  </si>
  <si>
    <t>-1,26*1,50</t>
  </si>
  <si>
    <t>-0,94*1,50</t>
  </si>
  <si>
    <t>-0,90*1,50</t>
  </si>
  <si>
    <t>-0,78*1,50</t>
  </si>
  <si>
    <t>ost.:0,80*1,50*2</t>
  </si>
  <si>
    <t>M02:(2,36+1,55*2)*1,50</t>
  </si>
  <si>
    <t>0,35*1,50*2</t>
  </si>
  <si>
    <t>M05:(5,04+2,26+0,70)*2,00</t>
  </si>
  <si>
    <t>2,06*1,50</t>
  </si>
  <si>
    <t>M06:(0,81+0,35+4,76+4,80+0,80+0,81)*1,50</t>
  </si>
  <si>
    <t>(0,50+5,99+0,50)*2,00</t>
  </si>
  <si>
    <t>-1,19*1,06</t>
  </si>
  <si>
    <t>-1,23*1,06</t>
  </si>
  <si>
    <t>ost.:0,35*1,06*4</t>
  </si>
  <si>
    <t>M07:(5,10+4,76*2)*1,50</t>
  </si>
  <si>
    <t>(0,50*2+6,74)*2,00</t>
  </si>
  <si>
    <t>-1,26*1,50*2</t>
  </si>
  <si>
    <t>-1,26*1,06</t>
  </si>
  <si>
    <t>M08:(0,61*2+1,86+5,00*2)*1,50</t>
  </si>
  <si>
    <t>(0,50*2+2,68)*2,00</t>
  </si>
  <si>
    <t>-1,06*1,06</t>
  </si>
  <si>
    <t>ost.:0,35*1,06*2</t>
  </si>
  <si>
    <t>602022121R00</t>
  </si>
  <si>
    <t>Omítka jádrová sanační, ručně se síranovzdorným cementem  do tl.15mm</t>
  </si>
  <si>
    <t>M03:(2,36+4,57*2)*2,10</t>
  </si>
  <si>
    <t>-1,49*1,25</t>
  </si>
  <si>
    <t>-0,94*2,05</t>
  </si>
  <si>
    <t>0</t>
  </si>
  <si>
    <t>612425931RT2</t>
  </si>
  <si>
    <t>Omítka vápenná vnitřního ostění - štuková s použitím suché maltové směsi</t>
  </si>
  <si>
    <t>L:2,65*0,50</t>
  </si>
  <si>
    <t>I:1,30*0,55</t>
  </si>
  <si>
    <t>612473182R00</t>
  </si>
  <si>
    <t xml:space="preserve">Omítka vnitřního zdiva ze suché směsi, štuková </t>
  </si>
  <si>
    <t>M03:(2,36+4,57*2)*0,90</t>
  </si>
  <si>
    <t>-1,49*0,65</t>
  </si>
  <si>
    <t>0,45*(1,49+0,65*2)</t>
  </si>
  <si>
    <t>M01:(2,30*2+6,42*2)*2,40</t>
  </si>
  <si>
    <t>-1,26*1,19</t>
  </si>
  <si>
    <t>-0,94*0,55</t>
  </si>
  <si>
    <t>-0,90*0,60</t>
  </si>
  <si>
    <t>-1,26*1,03</t>
  </si>
  <si>
    <t>-0,78*0,40</t>
  </si>
  <si>
    <t>ost.:0,80*1,19*2</t>
  </si>
  <si>
    <t>0,35*0,60*2</t>
  </si>
  <si>
    <t>M05:(5,04+2,26+0,70)*1,90</t>
  </si>
  <si>
    <t>2,06*2,40</t>
  </si>
  <si>
    <t>M06:(0,35+4,76+4,80+0,80)*2,40</t>
  </si>
  <si>
    <t>(0,50+5,99+0,50)*1,90</t>
  </si>
  <si>
    <t>-1,19*0,82</t>
  </si>
  <si>
    <t>-1,23*0,82</t>
  </si>
  <si>
    <t>0,81*(1,28*2+3,20)</t>
  </si>
  <si>
    <t>0,35*(0,82*2+1,23)</t>
  </si>
  <si>
    <t>0,35*(0,82*2+1,19)</t>
  </si>
  <si>
    <t>M07:(5,10+4,76*2)*2,40</t>
  </si>
  <si>
    <t>(0,50*2+6,74)*1,90</t>
  </si>
  <si>
    <t>-1,26*1,03*2</t>
  </si>
  <si>
    <t>-1,26*0,82</t>
  </si>
  <si>
    <t>0,35*(0,82*2+1,26)</t>
  </si>
  <si>
    <t>M08:(1,86+5,00*2)*2,40</t>
  </si>
  <si>
    <t>(0,50*2+2,68)*1,90</t>
  </si>
  <si>
    <t>-1,06*0,82</t>
  </si>
  <si>
    <t>0,61*(0,70*2+0,65)</t>
  </si>
  <si>
    <t>0,35*(0,82*2+1,06)</t>
  </si>
  <si>
    <t>612473186R00</t>
  </si>
  <si>
    <t xml:space="preserve">Příplatek za zabudované rohovníky </t>
  </si>
  <si>
    <t>m</t>
  </si>
  <si>
    <t>2,80*2+2,10*4+2,78*4+3,90*9+2,20</t>
  </si>
  <si>
    <t>612904121R00</t>
  </si>
  <si>
    <t xml:space="preserve">Ruční čištění ocelovým kartáčem </t>
  </si>
  <si>
    <t>viz.otlučení omítek:393,25</t>
  </si>
  <si>
    <t>615481111R00</t>
  </si>
  <si>
    <t xml:space="preserve">Potažení válc.nosníků rabic.pletivem a postřik MC </t>
  </si>
  <si>
    <t>M04 - M05:0,50</t>
  </si>
  <si>
    <t>M01 - M02:1,30*0,55</t>
  </si>
  <si>
    <t>61  PC  01</t>
  </si>
  <si>
    <t xml:space="preserve">Difúzně propustná sulfátostálá stěrka, 2kg/m2 </t>
  </si>
  <si>
    <t>M01:(2,30*2+6,42*2)*0,50</t>
  </si>
  <si>
    <t>-1,26*0,50</t>
  </si>
  <si>
    <t>-0,94*0,50</t>
  </si>
  <si>
    <t>-0,90*0,50</t>
  </si>
  <si>
    <t>-0,78*0,50</t>
  </si>
  <si>
    <t>ost.:0,80*0,50*2</t>
  </si>
  <si>
    <t>M02:(2,36+1,55*2)*0,50</t>
  </si>
  <si>
    <t>0,35*0,50*2</t>
  </si>
  <si>
    <t>M05:(5,04+2,06+0,70+2,26)*0,50</t>
  </si>
  <si>
    <t>M06:(0,81*2+0,35+5,26+5,99+5,30+0,80)*0,50</t>
  </si>
  <si>
    <t>M07:(5,10+5,26*2+6,74)*0,50</t>
  </si>
  <si>
    <t>-1,26*0,50*2</t>
  </si>
  <si>
    <t>M08:(0,61*2+1,86+5,50*2+2,68)*0,50</t>
  </si>
  <si>
    <t>61  PC  02</t>
  </si>
  <si>
    <t xml:space="preserve">Antisanitační přednástřik </t>
  </si>
  <si>
    <t>M01:(2,30*2+6,42*2)*1,00</t>
  </si>
  <si>
    <t>-1,26*1,00</t>
  </si>
  <si>
    <t>-0,94*1,00</t>
  </si>
  <si>
    <t>-0,90*1,00</t>
  </si>
  <si>
    <t>-0,78*1,00</t>
  </si>
  <si>
    <t>ost.:0,80*1,00*2</t>
  </si>
  <si>
    <t>M02:(2,36+1,55*2)*1,00</t>
  </si>
  <si>
    <t>0,35*1,00*2</t>
  </si>
  <si>
    <t>M05:(5,04+2,26+0,70)*1,50</t>
  </si>
  <si>
    <t>2,06*1,00</t>
  </si>
  <si>
    <t>M06:(0,81+0,35+4,76+4,80+0,80+0,81)*1,00</t>
  </si>
  <si>
    <t>(0,50+5,99+0,50)*1,50</t>
  </si>
  <si>
    <t>M07:(5,10+4,76*2)*1,00</t>
  </si>
  <si>
    <t>(0,50*2+6,74)*1,50</t>
  </si>
  <si>
    <t>-1,26*1,00*2</t>
  </si>
  <si>
    <t>M08:(0,61*2+1,86+5,00*2)*1,00</t>
  </si>
  <si>
    <t>(0,50*2+2,68)*1,50</t>
  </si>
  <si>
    <t>61  PC  03</t>
  </si>
  <si>
    <t xml:space="preserve">Cementová stěrka hydroizolační na stěnách </t>
  </si>
  <si>
    <t>61  PC  04</t>
  </si>
  <si>
    <t>Vápenný štuk vnitřní tl.3mm viz.sanační tepelně izolační</t>
  </si>
  <si>
    <t>61  PC  05</t>
  </si>
  <si>
    <t xml:space="preserve">Nátěr prodyšným mineralizačním nátěrem </t>
  </si>
  <si>
    <t>62</t>
  </si>
  <si>
    <t>Úpravy povrchů vnější</t>
  </si>
  <si>
    <t>620991121R00</t>
  </si>
  <si>
    <t xml:space="preserve">Zakrývání výplní vnitřních otvorů z lešení </t>
  </si>
  <si>
    <t>1,23*1,88*2</t>
  </si>
  <si>
    <t>1,19*1,88</t>
  </si>
  <si>
    <t>1,26*1,88</t>
  </si>
  <si>
    <t>1,06*1,88</t>
  </si>
  <si>
    <t>1,43*1,90</t>
  </si>
  <si>
    <t>622481292R00</t>
  </si>
  <si>
    <t xml:space="preserve">Montáž APU lišty okenní </t>
  </si>
  <si>
    <t>(1,23+1,88*2)*2</t>
  </si>
  <si>
    <t>1,19+1,88*2</t>
  </si>
  <si>
    <t>1,26+1,88*2</t>
  </si>
  <si>
    <t>1,06+1,88*2</t>
  </si>
  <si>
    <t>1,43+1,90*2</t>
  </si>
  <si>
    <t>28350210</t>
  </si>
  <si>
    <t>Lišta okenní APU s tkaninou</t>
  </si>
  <si>
    <t>30,00*1,10</t>
  </si>
  <si>
    <t>63</t>
  </si>
  <si>
    <t>Podlahy a podlahové konstrukce</t>
  </si>
  <si>
    <t>631  PC  01</t>
  </si>
  <si>
    <t xml:space="preserve">Mazanina z pěnobetonu do tl.12 cm, 0,4 MPa </t>
  </si>
  <si>
    <t>podbetonávka :(2,36+0,80)*0,12*0,30</t>
  </si>
  <si>
    <t>Začátek provozního součtu</t>
  </si>
  <si>
    <t>M01:14,80</t>
  </si>
  <si>
    <t>M02:3,70+0,90*0,35</t>
  </si>
  <si>
    <t>M03:11,20+1,49*0,45</t>
  </si>
  <si>
    <t>M05:11,20</t>
  </si>
  <si>
    <t>M06:21,90+2,87*0,81+(1,23+1,19)*0,41</t>
  </si>
  <si>
    <t>M07:26,80+(1,23+1,26)*0,41</t>
  </si>
  <si>
    <t>M08:10,20+1,06*0,41</t>
  </si>
  <si>
    <t>Konec provozního součtu</t>
  </si>
  <si>
    <t>105,56*0,09</t>
  </si>
  <si>
    <t>632  PC  01</t>
  </si>
  <si>
    <t>Nivelační stěrka s výztuž.vlákny tl.3mm CA-C35-F10 s obohacením umělou pryskyřicí vč.penetrace viz.TZ</t>
  </si>
  <si>
    <t>M01:14,80+1,47*0,80+0,94*0,35+1,47*0,81</t>
  </si>
  <si>
    <t>M05:11,20+0,78*0,18</t>
  </si>
  <si>
    <t>M06:21,90+(1,23+1,19)*0,41+2,87*0,81</t>
  </si>
  <si>
    <t>M07:26,80+(1,23+1,26)*0,41+1,26*0,45</t>
  </si>
  <si>
    <t>M08:10,20+1,06*0,41+0,65*0,61+0,94*0,37</t>
  </si>
  <si>
    <t>94</t>
  </si>
  <si>
    <t>Lešení a stavební výtahy</t>
  </si>
  <si>
    <t>941955002R00</t>
  </si>
  <si>
    <t xml:space="preserve">Lešení lehké pomocné, výška podlahy do 1,9 m </t>
  </si>
  <si>
    <t>941955003R00</t>
  </si>
  <si>
    <t xml:space="preserve">Lešení lehké pomocné, výška podlahy do 2,5 m </t>
  </si>
  <si>
    <t>14,80+11,20+21,90+26,80+10,20</t>
  </si>
  <si>
    <t>95</t>
  </si>
  <si>
    <t>Dokončovací konstrukce na pozemních stavbách</t>
  </si>
  <si>
    <t>95  PC  01</t>
  </si>
  <si>
    <t xml:space="preserve">Čištění komínových průduchů průmyslovým vysavačem </t>
  </si>
  <si>
    <t>952901111R00</t>
  </si>
  <si>
    <t xml:space="preserve">Vyčištění budov o výšce podlaží do 4 m </t>
  </si>
  <si>
    <t>M01 - M03, M05 - M08 :14,80+3,70+11,20*2+21,90+26,80+10,20</t>
  </si>
  <si>
    <t>96</t>
  </si>
  <si>
    <t>Bourání konstrukcí</t>
  </si>
  <si>
    <t>962032231R00</t>
  </si>
  <si>
    <t xml:space="preserve">Bourání zdiva z cihel pálených na MVC </t>
  </si>
  <si>
    <t>M04 - M05:2,26*3,63*0,20</t>
  </si>
  <si>
    <t>-1,45*2,10*0,20</t>
  </si>
  <si>
    <t>962036112R00</t>
  </si>
  <si>
    <t xml:space="preserve">DMTZ SDK příčky, 1x kov.kce., 1x opláštěné 12,5 mm </t>
  </si>
  <si>
    <t>2,36*3,77</t>
  </si>
  <si>
    <t>-0,60*2,00</t>
  </si>
  <si>
    <t>963016111R00</t>
  </si>
  <si>
    <t xml:space="preserve">DMTZ podhledu SDK, kovová kce., 1xoplášť.12,5 mm </t>
  </si>
  <si>
    <t>M04:2,10</t>
  </si>
  <si>
    <t>965042141R00</t>
  </si>
  <si>
    <t xml:space="preserve">Bourání mazanin betonových tl. 10 cm, nad 4 m2 </t>
  </si>
  <si>
    <t>M02 - M03:(9,10+6,00)*0,03</t>
  </si>
  <si>
    <t>965081713R00</t>
  </si>
  <si>
    <t xml:space="preserve">Bourání dlaždic keramických tl. 1 cm, nad 1 m2 </t>
  </si>
  <si>
    <t>M02 - M03:9,10+6,00</t>
  </si>
  <si>
    <t>965082933R00</t>
  </si>
  <si>
    <t xml:space="preserve">Odstranění násypu tl. do 20 cm, plocha nad 2 m2 </t>
  </si>
  <si>
    <t>M01:14,80*0,15</t>
  </si>
  <si>
    <t>M04 - M08:(2,10+8,80+21,90+26,80+10,20)*0,15</t>
  </si>
  <si>
    <t>M02 - M03:(9,10+6,00)*0,13</t>
  </si>
  <si>
    <t>96  PC  01</t>
  </si>
  <si>
    <t>Vyvěšení dřevěných okenních křídel pl. nad 1,5 m2 kastlových oken</t>
  </si>
  <si>
    <t>kus</t>
  </si>
  <si>
    <t>96  PC  02</t>
  </si>
  <si>
    <t xml:space="preserve">Obroušení asfaltového nátěru na omítkách </t>
  </si>
  <si>
    <t>97</t>
  </si>
  <si>
    <t>Prorážení otvorů</t>
  </si>
  <si>
    <t>970031080R00</t>
  </si>
  <si>
    <t xml:space="preserve">Vrtání jádrové do zdiva cihelného do D 90 mm </t>
  </si>
  <si>
    <t>970031100R00</t>
  </si>
  <si>
    <t xml:space="preserve">Vrtání jádrové do zdiva cihelného do D 100 mm </t>
  </si>
  <si>
    <t>0,76*2</t>
  </si>
  <si>
    <t>971033631R00</t>
  </si>
  <si>
    <t xml:space="preserve">Vybourání otv. zeď cihel. pl.4 m2, tl.15 cm, MVC </t>
  </si>
  <si>
    <t>971033651R00</t>
  </si>
  <si>
    <t xml:space="preserve">Vybourání otv. zeď cihel. pl.4 m2, tl.60 cm, MVC </t>
  </si>
  <si>
    <t>M02 - M01:0,90*2,10*0,35</t>
  </si>
  <si>
    <t>974031664R00</t>
  </si>
  <si>
    <t xml:space="preserve">Vysekání rýh zeď cihelná vtah. nosníků 15 x 15 cm </t>
  </si>
  <si>
    <t>2,65*2</t>
  </si>
  <si>
    <t>1,30*2</t>
  </si>
  <si>
    <t>975021211R00</t>
  </si>
  <si>
    <t xml:space="preserve">Podchycení zdiva pod stropem při tl.zdi do 45 cm </t>
  </si>
  <si>
    <t>1,30+2,65</t>
  </si>
  <si>
    <t>978011191RT1</t>
  </si>
  <si>
    <t>Otlučení omítek vnitřních vápenných stropů do 100% Otlučení pouze štukové vrstvy</t>
  </si>
  <si>
    <t>M01 - M08:14,80+9,10+6,00+2,10+8,80+21,90+26,80+10,20</t>
  </si>
  <si>
    <t>978013191R00</t>
  </si>
  <si>
    <t xml:space="preserve">Otlučení omítek vnitřních stěn v rozsahu do 100 % </t>
  </si>
  <si>
    <t>M01:(2,30*2+6,42*2)*3,87</t>
  </si>
  <si>
    <t>-1,26*2,69</t>
  </si>
  <si>
    <t>-1,26*2,53</t>
  </si>
  <si>
    <t>-0,78*1,90</t>
  </si>
  <si>
    <t>ost.:0,80*(1,47+2,80*2)</t>
  </si>
  <si>
    <t>M02:(2,36*2+3,88*2)*2,37</t>
  </si>
  <si>
    <t>-0,60*0,65</t>
  </si>
  <si>
    <t>-0,94*0,65</t>
  </si>
  <si>
    <t>ost.:0,65*(0,65+0,80*2)</t>
  </si>
  <si>
    <t>M03:(2,36*2+2,54*2)*3,77</t>
  </si>
  <si>
    <t>-1,49*1,90</t>
  </si>
  <si>
    <t>-0,60*2,05</t>
  </si>
  <si>
    <t>ost.:0,70*(1,49+1,90*2)</t>
  </si>
  <si>
    <t>M04:(0,95*2+2,26*2)*3,93</t>
  </si>
  <si>
    <t>-0,79*1,90</t>
  </si>
  <si>
    <t>-1,45*2,10</t>
  </si>
  <si>
    <t>ost.:0,20*(1,45+2,10*2)</t>
  </si>
  <si>
    <t>M05:(3,89*2+2,26*2)*3,93</t>
  </si>
  <si>
    <t>-2,90*3,065</t>
  </si>
  <si>
    <t>ost.:0,80*(2,78*2+3,20)</t>
  </si>
  <si>
    <t>M06:(3,97+5,30+4,35+5,26)*3,93</t>
  </si>
  <si>
    <t>-1,26*2,56</t>
  </si>
  <si>
    <t>-1,19*1,88</t>
  </si>
  <si>
    <t>-1,23*1,88</t>
  </si>
  <si>
    <t>ost.:0,40*(1,23+1,88*2)</t>
  </si>
  <si>
    <t>0,40*(1,19+1,88*2)</t>
  </si>
  <si>
    <t>M07:(5,10*2+5,26*2)*3,83</t>
  </si>
  <si>
    <t>-1,26*1,88</t>
  </si>
  <si>
    <t>ost.:0,40*(1,26+1,88*2)</t>
  </si>
  <si>
    <t>0,40*(1,23+1,88*2)</t>
  </si>
  <si>
    <t>M08:(1,86*2+5,50*2)*3,83</t>
  </si>
  <si>
    <t>-1,06*1,88</t>
  </si>
  <si>
    <t>ost.:0,40*(1,06+1,88*2)</t>
  </si>
  <si>
    <t>sch.do sklepa:12,00</t>
  </si>
  <si>
    <t>978023411R00</t>
  </si>
  <si>
    <t xml:space="preserve">Vysekání a úprava spár zdiva cihelného </t>
  </si>
  <si>
    <t>viz.omítky:393,25</t>
  </si>
  <si>
    <t>978059531R00</t>
  </si>
  <si>
    <t xml:space="preserve">Odsekání vnitřních obkladů stěn nad 2 m2 </t>
  </si>
  <si>
    <t>M02:(2,36*2+4,53*2)*1,40</t>
  </si>
  <si>
    <t>-0,60*1,40</t>
  </si>
  <si>
    <t>-0,94*1,40</t>
  </si>
  <si>
    <t>99</t>
  </si>
  <si>
    <t>Staveništní přesun hmot</t>
  </si>
  <si>
    <t>999281105R00</t>
  </si>
  <si>
    <t xml:space="preserve">Přesun hmot pro opravy a údržbu do výšky 6 m </t>
  </si>
  <si>
    <t>711</t>
  </si>
  <si>
    <t>Izolace proti vodě</t>
  </si>
  <si>
    <t>711212002RT4</t>
  </si>
  <si>
    <t>Hydroizolační povlak - nátěr nebo stěrka proti vlhkosti, stěrka tl. 2 mm</t>
  </si>
  <si>
    <t>M03:(2,36*2+4,57*2+0,80*2+0,30*2)*0,50</t>
  </si>
  <si>
    <t>(2,00*2+2,36)*1,60</t>
  </si>
  <si>
    <t>998711201R00</t>
  </si>
  <si>
    <t xml:space="preserve">Přesun hmot pro izolace proti vodě, výšky do 6 m </t>
  </si>
  <si>
    <t>713</t>
  </si>
  <si>
    <t>Izolace tepelné</t>
  </si>
  <si>
    <t>713121121R00</t>
  </si>
  <si>
    <t>Izolace tepelná podlah na sucho, dvouvrstvá s prostřídáním spar</t>
  </si>
  <si>
    <t>M05:11,20+0,78*0,18+2,87*0,81</t>
  </si>
  <si>
    <t>M06:21,90+(1,23+1,19)*0,41</t>
  </si>
  <si>
    <t>713191100RT9</t>
  </si>
  <si>
    <t>Položení separační fólie s přilepením ve spojích a na krajích včetně dodávky fólie</t>
  </si>
  <si>
    <t>M01:14,80+(2,30*2+6,42*2)*0,12</t>
  </si>
  <si>
    <t>(2,71*2+1,55*2)*0,12</t>
  </si>
  <si>
    <t>(2,36*2+4,57*2+0,45*2)*0,12</t>
  </si>
  <si>
    <t>M05:11,20+(5,04+3,07*2+2,17)*0,12</t>
  </si>
  <si>
    <t>(1,10+5,30+4,35+5,26+0,41*4)*0,12</t>
  </si>
  <si>
    <t>(5,10*2+5,26*2+0,41*4)*0,12</t>
  </si>
  <si>
    <t>(1,86*2+5,50*2+0,41*2)*0,12</t>
  </si>
  <si>
    <t>28375705</t>
  </si>
  <si>
    <t>Deska izolační  EPS 150S  1000 x 500 mm</t>
  </si>
  <si>
    <t>2 desky:2*109,71*0,04</t>
  </si>
  <si>
    <t>998713201R00</t>
  </si>
  <si>
    <t xml:space="preserve">Přesun hmot pro izolace tepelné, výšky do 6 m </t>
  </si>
  <si>
    <t>762</t>
  </si>
  <si>
    <t>Konstrukce tesařské</t>
  </si>
  <si>
    <t>762512125R00</t>
  </si>
  <si>
    <t xml:space="preserve">Položení desek ve dvou vrstvách šroubovaním </t>
  </si>
  <si>
    <t>762595000R00</t>
  </si>
  <si>
    <t xml:space="preserve">Spojovací a ochranné prostředky k položení podlah </t>
  </si>
  <si>
    <t>89,44*0,012</t>
  </si>
  <si>
    <t>129,96*0,015</t>
  </si>
  <si>
    <t>762811811R00</t>
  </si>
  <si>
    <t xml:space="preserve">Demontáž záklopů z hrubých prken tl. do 3,2 cm </t>
  </si>
  <si>
    <t>60726010.A</t>
  </si>
  <si>
    <t>Deska dřevoštěpková OSB 4PD tl. 12 mm</t>
  </si>
  <si>
    <t>2 desky:2*44,72*1,08</t>
  </si>
  <si>
    <t>60726012.A</t>
  </si>
  <si>
    <t>Deska dřevoštěpková OSB  4PD tl. 15 mm</t>
  </si>
  <si>
    <t>2 desky:2*64,98*1,08</t>
  </si>
  <si>
    <t>998762202R00</t>
  </si>
  <si>
    <t xml:space="preserve">Přesun hmot pro tesařské konstrukce, výšky do 12 m </t>
  </si>
  <si>
    <t>764</t>
  </si>
  <si>
    <t>Konstrukce klempířské</t>
  </si>
  <si>
    <t>764  PC  01</t>
  </si>
  <si>
    <t xml:space="preserve">M + D komínová stříška 500/800mm Pz </t>
  </si>
  <si>
    <t>764  PC  02</t>
  </si>
  <si>
    <t xml:space="preserve">M + D komínová stříška 500/1300mm Pz </t>
  </si>
  <si>
    <t>998764201R00</t>
  </si>
  <si>
    <t xml:space="preserve">Přesun hmot pro klempířské konstr., výšky do 6 m </t>
  </si>
  <si>
    <t>766</t>
  </si>
  <si>
    <t>Konstrukce truhlářské</t>
  </si>
  <si>
    <t>766  PC  01</t>
  </si>
  <si>
    <t xml:space="preserve">Demontáž parapetní desky </t>
  </si>
  <si>
    <t>766  PC  02</t>
  </si>
  <si>
    <t>Repase vstupních 2kř dveří 1260/2690mm a zárubně, bezp.zámek R01 viz.výpis truhl.výrobků</t>
  </si>
  <si>
    <t>766  PC  03</t>
  </si>
  <si>
    <t>Repase vnitřních 1kř dveří 940/2050mm a zárubně nové kování R02  viz.výpis truhl.výrobků</t>
  </si>
  <si>
    <t>766  PC  04</t>
  </si>
  <si>
    <t>Repase vnitřních 2kř dveří 1260/2530mm  a zárubně R03  viz.výpis truhl.výrobků</t>
  </si>
  <si>
    <t>766  PC  05</t>
  </si>
  <si>
    <t>Repase vnitřních 1kř dveří 780/1900mm a zárubně nové kování R04  viz.výpis truhl.výrobků</t>
  </si>
  <si>
    <t>766  PC  06</t>
  </si>
  <si>
    <t>Repase vnitřních 2kř dveří 1260/2530mm  a zárubně R05  viz.výpis truhl.výrobků</t>
  </si>
  <si>
    <t>766  PC  07</t>
  </si>
  <si>
    <t>Repase vnitřních 1kř dveří 940/2050mm a zárubně nové kování R06  viz.výpis truhl.výrobků</t>
  </si>
  <si>
    <t>766  PC  08</t>
  </si>
  <si>
    <t>M+D Euro okno 2kř s nadsv.1430/1900mm do stáv. kastlu, repase kastlu T02 viz.výpis truhl.výrobků</t>
  </si>
  <si>
    <t>766  PC  09</t>
  </si>
  <si>
    <t>M + D kuchyňské linky dle specifikace ve výpisu T01 viz.výpis truhl.výrobků</t>
  </si>
  <si>
    <t>998766201R00</t>
  </si>
  <si>
    <t xml:space="preserve">Přesun hmot pro truhlářské konstr., výšky do 6 m </t>
  </si>
  <si>
    <t>767</t>
  </si>
  <si>
    <t>Konstrukce zámečnické</t>
  </si>
  <si>
    <t>767662120R00</t>
  </si>
  <si>
    <t xml:space="preserve">Montáž mříží pevných svařováním včetně dodávky </t>
  </si>
  <si>
    <t>767996802R00</t>
  </si>
  <si>
    <t>Demontáž atypických ocelových konstr. do100 kg -  mříže</t>
  </si>
  <si>
    <t>kg</t>
  </si>
  <si>
    <t>767  PC  01</t>
  </si>
  <si>
    <t xml:space="preserve">M + D plastová mřížka  500/150mm </t>
  </si>
  <si>
    <t>767  PC  02</t>
  </si>
  <si>
    <t>M + D plastová mřížka na trubku pro přívod vzduchu ke kotli</t>
  </si>
  <si>
    <t>767  PC  03</t>
  </si>
  <si>
    <t xml:space="preserve">M + D plastové dvířka  300/300mm do sdk </t>
  </si>
  <si>
    <t>998767201R00</t>
  </si>
  <si>
    <t xml:space="preserve">Přesun hmot pro zámečnické konstr., výšky do 6 m </t>
  </si>
  <si>
    <t>771</t>
  </si>
  <si>
    <t>Podlahy z dlaždic a obklady</t>
  </si>
  <si>
    <t>771  PC  01</t>
  </si>
  <si>
    <t>Cementová stěrka hydroizolační tl.3mm pod dlažbu s napojením bandážemi na svislé plochy viz.TZ</t>
  </si>
  <si>
    <t>11,20+14,00*0,50+1,00*1,60+2,80*1,00</t>
  </si>
  <si>
    <t>771111122R00</t>
  </si>
  <si>
    <t>Montáž podlahových lišt přechodových včetně dodávky Al lišt</t>
  </si>
  <si>
    <t>2,87+1,26*2+0,94*2+0,78+0,90+1,47</t>
  </si>
  <si>
    <t>771445014RT2</t>
  </si>
  <si>
    <t>Obklad soklíků hutných, rovných,tmel  v10 tmel , spárování</t>
  </si>
  <si>
    <t>M01:2,30*2+6,42*2+0,80*2</t>
  </si>
  <si>
    <t>-(1,26*2+0,94+0,90+0,78)</t>
  </si>
  <si>
    <t>M02:2,71*2+1,55*2+0,60*2</t>
  </si>
  <si>
    <t>-0,90</t>
  </si>
  <si>
    <t>M05:5,04*2+2,26*2</t>
  </si>
  <si>
    <t>-(0,78+2,87)</t>
  </si>
  <si>
    <t>771479001R00</t>
  </si>
  <si>
    <t xml:space="preserve">Řezání dlaždic keramických pro soklíky </t>
  </si>
  <si>
    <t>771575107RT5</t>
  </si>
  <si>
    <t>Montáž podlah keram.glazovaná 300x300mm šedá, flex lepidlo, cement.spárovačka proti plísním viz.TZ</t>
  </si>
  <si>
    <t>771578011RT4</t>
  </si>
  <si>
    <t>Spára podlaha - stěna, silikonem silikon + separač.provazec</t>
  </si>
  <si>
    <t>2,36*2+4,57*2+0,80*2+0,30*2</t>
  </si>
  <si>
    <t>-0,94</t>
  </si>
  <si>
    <t>771579191U00</t>
  </si>
  <si>
    <t xml:space="preserve">Přípl podlaha keram plocha -5m2 </t>
  </si>
  <si>
    <t>59763110</t>
  </si>
  <si>
    <t>Dlažba keramická glazovaná 300/300mm souč.smyk. tření min.0,3 stupeň otěrovzd.PEI 3</t>
  </si>
  <si>
    <t>44,72*1,05</t>
  </si>
  <si>
    <t>33,67*0,10*1,10</t>
  </si>
  <si>
    <t>998771201R00</t>
  </si>
  <si>
    <t xml:space="preserve">Přesun hmot pro podlahy z dlaždic, výšky do 6 m </t>
  </si>
  <si>
    <t>776</t>
  </si>
  <si>
    <t>Podlahy povlakové</t>
  </si>
  <si>
    <t>776401800R00</t>
  </si>
  <si>
    <t xml:space="preserve">Demontáž soklíků nebo lišt, pryžových nebo z PVC </t>
  </si>
  <si>
    <t>¨M03:2,36*2+2,54*2</t>
  </si>
  <si>
    <t>776421100RU1</t>
  </si>
  <si>
    <t>Lepení podlahových soklíků z PVC a vinylu včetně dodávky soklíku PVC</t>
  </si>
  <si>
    <t>M06:0,81*2+3,97+5,30+4,35+5,26+0,41*4</t>
  </si>
  <si>
    <t>-(2,87+1,26)</t>
  </si>
  <si>
    <t>M07:5,10*2+5,26*2+0,41*4</t>
  </si>
  <si>
    <t>-(1,26+0,97+1,26)</t>
  </si>
  <si>
    <t>M08:1,86*2+5,50*2+0,41*2+0,61*2</t>
  </si>
  <si>
    <t>776511810RT3</t>
  </si>
  <si>
    <t>Odstranění PVC a koberců lepených bez podložky z ploch do 10 m2</t>
  </si>
  <si>
    <t>776521100RT1</t>
  </si>
  <si>
    <t>Lepení povlak.podlah z pásů PVC na lepidlo PVC ve specifikaci</t>
  </si>
  <si>
    <t>28412245</t>
  </si>
  <si>
    <t>Podlahovina PVC s odolností tř.23 viz.TZ</t>
  </si>
  <si>
    <t>64,98*1,03</t>
  </si>
  <si>
    <t>998776201R00</t>
  </si>
  <si>
    <t xml:space="preserve">Přesun hmot pro podlahy povlakové, výšky do 6 m </t>
  </si>
  <si>
    <t>781</t>
  </si>
  <si>
    <t>Obklady keramické</t>
  </si>
  <si>
    <t>781475114RU4</t>
  </si>
  <si>
    <t>Obklad vnitřní stěn keramický, do tmele 300/200mm vč.flex.lepidla a spár.hmoty</t>
  </si>
  <si>
    <t>(2,36*2+4,57*2+0,80*2+0,30*2)*2,10</t>
  </si>
  <si>
    <t>0,45*(1,49+1,25*2)</t>
  </si>
  <si>
    <t>781479191U00</t>
  </si>
  <si>
    <t xml:space="preserve">Přípl keram hladká plocha -10m2 </t>
  </si>
  <si>
    <t>781497121RS3</t>
  </si>
  <si>
    <t>Lišta hliníková rohová k obkladům pro tloušťku obkladu 10 mm</t>
  </si>
  <si>
    <t>2,10*4+1,25*2</t>
  </si>
  <si>
    <t>597  PC  02</t>
  </si>
  <si>
    <t>Dodávka keramického obkladu 300/200 mm dle výběru investora</t>
  </si>
  <si>
    <t>31,73*1,05</t>
  </si>
  <si>
    <t>781  PC  01</t>
  </si>
  <si>
    <t xml:space="preserve">M + D vanová dvířka pod obklady </t>
  </si>
  <si>
    <t>998781201R00</t>
  </si>
  <si>
    <t xml:space="preserve">Přesun hmot pro obklady keramické, výšky do 6 m </t>
  </si>
  <si>
    <t>784</t>
  </si>
  <si>
    <t>Malby</t>
  </si>
  <si>
    <t>784  PC  01</t>
  </si>
  <si>
    <t>Malba směsí tekutou 2x, 1barva, místnost do 3,8 m silikátová , penetrace viz.TZ</t>
  </si>
  <si>
    <t>M03:(2,36*2+4,57*2+0,80*2+0,30*2)*0,90</t>
  </si>
  <si>
    <t>11,20</t>
  </si>
  <si>
    <t>M01:(2,30*2+6,42*2)*3,90</t>
  </si>
  <si>
    <t>14,80</t>
  </si>
  <si>
    <t>M02:(2,36*2+1,55*2)*3,00</t>
  </si>
  <si>
    <t>3,70</t>
  </si>
  <si>
    <t>M05:(5,04*2+2,26*2)*3,90</t>
  </si>
  <si>
    <t>M06:(3,97+5,26+4,35+5,30)*3,90</t>
  </si>
  <si>
    <t>0,81*(2,78*2+3,20)</t>
  </si>
  <si>
    <t>21,90</t>
  </si>
  <si>
    <t>M07:(5,10*2+5,26*2)*3,90</t>
  </si>
  <si>
    <t>26,80</t>
  </si>
  <si>
    <t>M08:(1,86*2+5,50*2)*3,90</t>
  </si>
  <si>
    <t>10,20</t>
  </si>
  <si>
    <t>787</t>
  </si>
  <si>
    <t>Zasklívání</t>
  </si>
  <si>
    <t>787  PC  01</t>
  </si>
  <si>
    <t xml:space="preserve">M + D zrcadlo 1800/900mm lepené na zeď </t>
  </si>
  <si>
    <t>998787201R00</t>
  </si>
  <si>
    <t xml:space="preserve">Přesun hmot pro zasklívání, výšky do 6 m </t>
  </si>
  <si>
    <t>D96</t>
  </si>
  <si>
    <t>Přesuny suti a vybouraných hmot</t>
  </si>
  <si>
    <t>979081111R00</t>
  </si>
  <si>
    <t xml:space="preserve">Odvoz suti a vybour. hmot na skládku do 1 km </t>
  </si>
  <si>
    <t>979081121R00</t>
  </si>
  <si>
    <t xml:space="preserve">Příplatek k odvozu za každý další 1 km </t>
  </si>
  <si>
    <t>979082111R00</t>
  </si>
  <si>
    <t xml:space="preserve">Vnitrostaveništní doprava suti do 10 m </t>
  </si>
  <si>
    <t>979093111R00</t>
  </si>
  <si>
    <t xml:space="preserve">Uložení suti na skládku bez zhutnění </t>
  </si>
  <si>
    <t>979999996R00</t>
  </si>
  <si>
    <t xml:space="preserve">Poplatek za skládku suti a vybouraných hmot </t>
  </si>
  <si>
    <t>Zařízení staveniště</t>
  </si>
  <si>
    <t>#RTSROZP#</t>
  </si>
  <si>
    <t>Položkový rozpočet stavby</t>
  </si>
  <si>
    <t>Stavba:</t>
  </si>
  <si>
    <t>Objednatel:</t>
  </si>
  <si>
    <t>IČ:</t>
  </si>
  <si>
    <t>DIČ:</t>
  </si>
  <si>
    <t>Projektant:</t>
  </si>
  <si>
    <t>Zhotovitel:</t>
  </si>
  <si>
    <t>Vypracoval:</t>
  </si>
  <si>
    <t>Rekapitulace daní</t>
  </si>
  <si>
    <t>Základ pro sníženou DPH</t>
  </si>
  <si>
    <t xml:space="preserve">Snížená DPH </t>
  </si>
  <si>
    <t>Základ pro základní DPH</t>
  </si>
  <si>
    <t xml:space="preserve">Základní DPH </t>
  </si>
  <si>
    <t>Cena celkem bez DPH</t>
  </si>
  <si>
    <t>Cena celkem s DPH</t>
  </si>
  <si>
    <t>CZK</t>
  </si>
  <si>
    <t>v</t>
  </si>
  <si>
    <t>dne</t>
  </si>
  <si>
    <t>Rekapitulace dílčích částí</t>
  </si>
  <si>
    <t>#CASTI&gt;&gt;</t>
  </si>
  <si>
    <t>Číslo</t>
  </si>
  <si>
    <t>Název</t>
  </si>
  <si>
    <t>DPH celkem</t>
  </si>
  <si>
    <t>Cena celkem</t>
  </si>
  <si>
    <t>SO 01</t>
  </si>
  <si>
    <t>Stavební část</t>
  </si>
  <si>
    <t>SO 02</t>
  </si>
  <si>
    <t>SO 03</t>
  </si>
  <si>
    <t>SO 04</t>
  </si>
  <si>
    <t>SO 05</t>
  </si>
  <si>
    <t>Elektroinstalace</t>
  </si>
  <si>
    <t>Celkem</t>
  </si>
  <si>
    <t>CELKEM</t>
  </si>
  <si>
    <t>soubor</t>
  </si>
  <si>
    <t>2</t>
  </si>
  <si>
    <t>1</t>
  </si>
  <si>
    <t>snížená</t>
  </si>
  <si>
    <t>K</t>
  </si>
  <si>
    <t>D</t>
  </si>
  <si>
    <t>ROZPOCET</t>
  </si>
  <si>
    <t>-1</t>
  </si>
  <si>
    <t>VV</t>
  </si>
  <si>
    <t>102766878</t>
  </si>
  <si>
    <t>16</t>
  </si>
  <si>
    <t>Tlakoměr s pevným stonkem a zpětnou klapkou tlak 0-16 bar průměr 63 mm spodní připojení+ návarek</t>
  </si>
  <si>
    <t>734421102</t>
  </si>
  <si>
    <t>71</t>
  </si>
  <si>
    <t xml:space="preserve">    734 - Ústřední vytápění - armatury</t>
  </si>
  <si>
    <t>986345757</t>
  </si>
  <si>
    <t>Přesun hmot tonážní pro strojovny v objektech v do 12 m</t>
  </si>
  <si>
    <t>998732102</t>
  </si>
  <si>
    <t>70</t>
  </si>
  <si>
    <t>-412538053</t>
  </si>
  <si>
    <t>M</t>
  </si>
  <si>
    <t>32</t>
  </si>
  <si>
    <t>čerpadlo oběhové teplovodní  Z 15 TT (s časovým spínačem)</t>
  </si>
  <si>
    <t>426106PC1</t>
  </si>
  <si>
    <t>69</t>
  </si>
  <si>
    <t>-258607317</t>
  </si>
  <si>
    <t>Montáž čerpadla oběhového spirálního DN 25 do potrubí</t>
  </si>
  <si>
    <t>732429111</t>
  </si>
  <si>
    <t>68</t>
  </si>
  <si>
    <t>-1198437840</t>
  </si>
  <si>
    <t>Nádoba tlaková expanzní s membránou závitové připojení  PN 1,0 o objemu 8 litrů</t>
  </si>
  <si>
    <t>732331711</t>
  </si>
  <si>
    <t>67</t>
  </si>
  <si>
    <t xml:space="preserve">    732 - Ústřední vytápění - strojovny</t>
  </si>
  <si>
    <t>223139201</t>
  </si>
  <si>
    <t>Přesun hmot tonážní pro zařizovací předměty v objektech v do 24 m</t>
  </si>
  <si>
    <t>998725103</t>
  </si>
  <si>
    <t>66</t>
  </si>
  <si>
    <t>-117491968</t>
  </si>
  <si>
    <t>Dvířka 30/30</t>
  </si>
  <si>
    <t>725980123</t>
  </si>
  <si>
    <t>65</t>
  </si>
  <si>
    <t>275204698</t>
  </si>
  <si>
    <t>Zápachová uzávěrka pro dřezy DN 40/50</t>
  </si>
  <si>
    <t>725862103</t>
  </si>
  <si>
    <t>64</t>
  </si>
  <si>
    <t>-465966272</t>
  </si>
  <si>
    <t>Zápachová uzávěrka pro umyvadla DN 40</t>
  </si>
  <si>
    <t>725861102</t>
  </si>
  <si>
    <t>636809102</t>
  </si>
  <si>
    <t>baterie vanová páková s automatickým přepínačem a sprchou</t>
  </si>
  <si>
    <t>551449230</t>
  </si>
  <si>
    <t>-891913433</t>
  </si>
  <si>
    <t>Montáž baterie vanové nástěnné G 1/2 ostatní typ</t>
  </si>
  <si>
    <t>725839101</t>
  </si>
  <si>
    <t>2013200067</t>
  </si>
  <si>
    <t xml:space="preserve">baterie dřezová páková stojánková G1/2 </t>
  </si>
  <si>
    <t>5514314pc2</t>
  </si>
  <si>
    <t>60</t>
  </si>
  <si>
    <t>279770511</t>
  </si>
  <si>
    <t xml:space="preserve">baterie umyvadlová páková stojánková G1/2 </t>
  </si>
  <si>
    <t>5514314pc1</t>
  </si>
  <si>
    <t>59</t>
  </si>
  <si>
    <t>1+1</t>
  </si>
  <si>
    <t>201857362</t>
  </si>
  <si>
    <t>Montáž baterie umyvadlové stojánkové G 1/2 ostatní typ</t>
  </si>
  <si>
    <t>725829131</t>
  </si>
  <si>
    <t>58</t>
  </si>
  <si>
    <t>107240441</t>
  </si>
  <si>
    <t>ventil rohový TE67  s trubičkou SAM 1/2"</t>
  </si>
  <si>
    <t>5514104PC</t>
  </si>
  <si>
    <t>57</t>
  </si>
  <si>
    <t>445427579</t>
  </si>
  <si>
    <t>Montáž ventilů rohových G 1/2 s připojovací trubičkou</t>
  </si>
  <si>
    <t>725819401</t>
  </si>
  <si>
    <t>56</t>
  </si>
  <si>
    <t>7</t>
  </si>
  <si>
    <t>-1070912284</t>
  </si>
  <si>
    <t>Ventil rohový TE 67 G 1/2 s filtrem</t>
  </si>
  <si>
    <t>725813111</t>
  </si>
  <si>
    <t>55</t>
  </si>
  <si>
    <t>-1309717690</t>
  </si>
  <si>
    <t>Montáž dřezu ostatních typů</t>
  </si>
  <si>
    <t>725319111</t>
  </si>
  <si>
    <t>54</t>
  </si>
  <si>
    <t>1550140155</t>
  </si>
  <si>
    <t>vana plechová smaltovaná bílá 180 x 80 cm</t>
  </si>
  <si>
    <t>55220504PC</t>
  </si>
  <si>
    <t>53</t>
  </si>
  <si>
    <t>-1247454984</t>
  </si>
  <si>
    <t>Montáž vany se zápachovou uzávěrkou ocelové</t>
  </si>
  <si>
    <t>725229102</t>
  </si>
  <si>
    <t>52</t>
  </si>
  <si>
    <t>90416431</t>
  </si>
  <si>
    <t>umyvadlo keramické závěsné 60 x 45 cm bílé</t>
  </si>
  <si>
    <t>642110320</t>
  </si>
  <si>
    <t>51</t>
  </si>
  <si>
    <t>1893872028</t>
  </si>
  <si>
    <t>Montáž umyvadla připevněného na šrouby do zdiva</t>
  </si>
  <si>
    <t>725219102pc</t>
  </si>
  <si>
    <t>50</t>
  </si>
  <si>
    <t>-141622406</t>
  </si>
  <si>
    <t xml:space="preserve">sedátko s poklopem </t>
  </si>
  <si>
    <t>64236041PC4</t>
  </si>
  <si>
    <t>49</t>
  </si>
  <si>
    <t>-58556089</t>
  </si>
  <si>
    <t xml:space="preserve">splachovací panel </t>
  </si>
  <si>
    <t>64236041PC3</t>
  </si>
  <si>
    <t>48</t>
  </si>
  <si>
    <t>2013439627</t>
  </si>
  <si>
    <t>KOMBIFIX SUPER pro WC</t>
  </si>
  <si>
    <t>64236041PC2</t>
  </si>
  <si>
    <t>47</t>
  </si>
  <si>
    <t>1733100517</t>
  </si>
  <si>
    <t>klozet keramický závěsný hluboké splachování  bílý</t>
  </si>
  <si>
    <t>64236041PC1</t>
  </si>
  <si>
    <t>46</t>
  </si>
  <si>
    <t>1005869462</t>
  </si>
  <si>
    <t>Montáž klozetových mís závěsných na nosné stěny</t>
  </si>
  <si>
    <t>725119123pc</t>
  </si>
  <si>
    <t>45</t>
  </si>
  <si>
    <t xml:space="preserve">    725 - Zdravotechnika - zařizovací předměty</t>
  </si>
  <si>
    <t>825848441</t>
  </si>
  <si>
    <t>Přesun hmot tonážní tonážní pro vnitřní vodovod v objektech v do 24 m</t>
  </si>
  <si>
    <t>998722103</t>
  </si>
  <si>
    <t>44</t>
  </si>
  <si>
    <t>1495885880</t>
  </si>
  <si>
    <t>Přemístění vnitrostaveništní demontovaných hmot pro vnitřní vodovod v objektech výšky do 24 m</t>
  </si>
  <si>
    <t>722290823</t>
  </si>
  <si>
    <t>43</t>
  </si>
  <si>
    <t>f7</t>
  </si>
  <si>
    <t>1244748681</t>
  </si>
  <si>
    <t>Proplach a dezinfekce vodovodního potrubí do DN 80</t>
  </si>
  <si>
    <t>722290234</t>
  </si>
  <si>
    <t>42</t>
  </si>
  <si>
    <t>4</t>
  </si>
  <si>
    <t>Součet</t>
  </si>
  <si>
    <t>29+40</t>
  </si>
  <si>
    <t>-1978134938</t>
  </si>
  <si>
    <t>Zkouška těsnosti vodovodního potrubí závitového do DN 50</t>
  </si>
  <si>
    <t>722290226</t>
  </si>
  <si>
    <t>41</t>
  </si>
  <si>
    <t>-880263095</t>
  </si>
  <si>
    <t>Vodoměr závitový jednovtokový suchoběžný do 40 °C G 1/2 x 80 mm Qn 1,5 m3/s horizontální</t>
  </si>
  <si>
    <t>722262221</t>
  </si>
  <si>
    <t>40</t>
  </si>
  <si>
    <t>686203576</t>
  </si>
  <si>
    <t>Demontáž vodoměrů závitových G 1/2</t>
  </si>
  <si>
    <t>722260811</t>
  </si>
  <si>
    <t>39</t>
  </si>
  <si>
    <t>1953703627</t>
  </si>
  <si>
    <t>kulový kohout, PN 35, T 185 C, chromovaný R250D 1" červený</t>
  </si>
  <si>
    <t>551141280</t>
  </si>
  <si>
    <t>38</t>
  </si>
  <si>
    <t>1831112675</t>
  </si>
  <si>
    <t>Montáž armatur vodovodních se dvěma závity G 1</t>
  </si>
  <si>
    <t>722239103</t>
  </si>
  <si>
    <t>37</t>
  </si>
  <si>
    <t>1428422879</t>
  </si>
  <si>
    <t>kulový kohout, PN 42, T 185 C, chromovaný R250D 1/2" červený</t>
  </si>
  <si>
    <t>551141240</t>
  </si>
  <si>
    <t>36</t>
  </si>
  <si>
    <t>2080440368</t>
  </si>
  <si>
    <t>vodoměr bytový DN 15/SV ENBRA ER-AM Q3 1,6 m3  vč. radio. modulu</t>
  </si>
  <si>
    <t>3882122PC</t>
  </si>
  <si>
    <t>35</t>
  </si>
  <si>
    <t>2+1</t>
  </si>
  <si>
    <t>-360166327</t>
  </si>
  <si>
    <t>Montáž armatur vodovodních se dvěma závity G 1/2</t>
  </si>
  <si>
    <t>722239101</t>
  </si>
  <si>
    <t>34</t>
  </si>
  <si>
    <t>-111856735</t>
  </si>
  <si>
    <t>Filtr mosazný G 1/2 PN 16 do 120°C s 2x vnitřním závitem</t>
  </si>
  <si>
    <t>722234263</t>
  </si>
  <si>
    <t>33</t>
  </si>
  <si>
    <t>-541510479</t>
  </si>
  <si>
    <t>Ventil pojistný mosazný G 1/2 PN 6 do 100°C k bojleru s vnitřním x vnějším závitem</t>
  </si>
  <si>
    <t>722231251</t>
  </si>
  <si>
    <t>541954109</t>
  </si>
  <si>
    <t>Ventil zpětný G 3/4 PN 10 do 110°C se dvěma závity</t>
  </si>
  <si>
    <t>722231073</t>
  </si>
  <si>
    <t>31</t>
  </si>
  <si>
    <t>-1967569803</t>
  </si>
  <si>
    <t>Kohout plnicí nebo vypouštěcí G 1/2 PN 10 s jedním závitem</t>
  </si>
  <si>
    <t>722224115</t>
  </si>
  <si>
    <t>30</t>
  </si>
  <si>
    <t>-344573763</t>
  </si>
  <si>
    <t>Demontáž armatur závitových se dvěma závity G do 3/4</t>
  </si>
  <si>
    <t>722220861</t>
  </si>
  <si>
    <t>29</t>
  </si>
  <si>
    <t>692531558</t>
  </si>
  <si>
    <t>pár</t>
  </si>
  <si>
    <t>Nástěnka pro baterii G 1/2 s jedním závitem</t>
  </si>
  <si>
    <t>722220121</t>
  </si>
  <si>
    <t>28</t>
  </si>
  <si>
    <t>9</t>
  </si>
  <si>
    <t>-1727583543</t>
  </si>
  <si>
    <t>Nástěnka pro výtokový ventil G 1/2 s jedním závitem</t>
  </si>
  <si>
    <t>722220111</t>
  </si>
  <si>
    <t>27</t>
  </si>
  <si>
    <t>2+2</t>
  </si>
  <si>
    <t>-1051993852</t>
  </si>
  <si>
    <t>Uzavření nebo otevření vodovodního potrubí při opravách</t>
  </si>
  <si>
    <t>722190901</t>
  </si>
  <si>
    <t>26</t>
  </si>
  <si>
    <t>-574926262</t>
  </si>
  <si>
    <t>Ochrana vodovodního potrubí přilepenými tepelně izolačními trubicemi z PE tl do 10 mm DN do 42 mm</t>
  </si>
  <si>
    <t>722181222</t>
  </si>
  <si>
    <t>25</t>
  </si>
  <si>
    <t>-1638779105</t>
  </si>
  <si>
    <t>Ochrana vodovodního potrubí přilepenými tepelně izolačními trubicemi z PE tl do 10 mm DN do 22 mm</t>
  </si>
  <si>
    <t>722181221</t>
  </si>
  <si>
    <t>24</t>
  </si>
  <si>
    <t>547831085</t>
  </si>
  <si>
    <t xml:space="preserve">Potrubí vodovodní vícevrstvé polyetylen-hliníkové trubky ALPEX-DUO,spoj press objímkou mosaz D 26x3,0 mm </t>
  </si>
  <si>
    <t>722173203PC</t>
  </si>
  <si>
    <t>23</t>
  </si>
  <si>
    <t>1797990144</t>
  </si>
  <si>
    <t xml:space="preserve">Potrubí vodovodní vícevrstvé polyetylen-hliníkové trubky ALPEX-DUO,spoj press objímkou mosaz D 20x2,0 mm </t>
  </si>
  <si>
    <t>722173202PC</t>
  </si>
  <si>
    <t>22</t>
  </si>
  <si>
    <t>-974608420</t>
  </si>
  <si>
    <t>Potrubí plastové výměna trub nebo tvarovek D do 20 mm-propojení, zaslepení</t>
  </si>
  <si>
    <t>722171932</t>
  </si>
  <si>
    <t>21</t>
  </si>
  <si>
    <t>1300672371</t>
  </si>
  <si>
    <t>Potrubí plastové odříznutí trubky D do 25 mm</t>
  </si>
  <si>
    <t>722171913</t>
  </si>
  <si>
    <t>20</t>
  </si>
  <si>
    <t xml:space="preserve">    722 - Zdravotechnika - vnitřní vodovod</t>
  </si>
  <si>
    <t>-1747638779</t>
  </si>
  <si>
    <t>Přesun hmot tonážní pro vnitřní kanalizace v objektech v do 24 m</t>
  </si>
  <si>
    <t>998721103</t>
  </si>
  <si>
    <t>19</t>
  </si>
  <si>
    <t>-414155342</t>
  </si>
  <si>
    <t>Přemístění vnitrostaveništní demontovaných hmot vnitřní kanalizace v objektech výšky do 24 m</t>
  </si>
  <si>
    <t>721290823</t>
  </si>
  <si>
    <t>18</t>
  </si>
  <si>
    <t>4+7+14+14</t>
  </si>
  <si>
    <t>223895917</t>
  </si>
  <si>
    <t>Zkouška těsnosti potrubí kanalizace vodou do DN 125</t>
  </si>
  <si>
    <t>721290111</t>
  </si>
  <si>
    <t>17</t>
  </si>
  <si>
    <t>-1409667298</t>
  </si>
  <si>
    <t>Hlavice ventilační polypropylen PP DN 75 HL 807</t>
  </si>
  <si>
    <t>721273152</t>
  </si>
  <si>
    <t>-1027387782</t>
  </si>
  <si>
    <t>Podomítková vodní zápachová uzávěrka DN40/50 pro pračku nebo myčku HL406</t>
  </si>
  <si>
    <t>5516175PC2</t>
  </si>
  <si>
    <t>15</t>
  </si>
  <si>
    <t>105130851</t>
  </si>
  <si>
    <t>koleno s PVC odtokovou trubkou  o100 mm HL210WE</t>
  </si>
  <si>
    <t>551666200</t>
  </si>
  <si>
    <t>14</t>
  </si>
  <si>
    <t>1519803304</t>
  </si>
  <si>
    <t>vtok se zápachovou uzávěrkou HL 21 DN 30</t>
  </si>
  <si>
    <t>551618410</t>
  </si>
  <si>
    <t>13</t>
  </si>
  <si>
    <t>1+1+2</t>
  </si>
  <si>
    <t>89241809</t>
  </si>
  <si>
    <t xml:space="preserve">Montáž zápach. uzávěr plast </t>
  </si>
  <si>
    <t>7212119PC</t>
  </si>
  <si>
    <t>12</t>
  </si>
  <si>
    <t>340695367</t>
  </si>
  <si>
    <t>Vyvedení a upevnění odpadních výpustek DN 100</t>
  </si>
  <si>
    <t>721194109</t>
  </si>
  <si>
    <t>-280697599</t>
  </si>
  <si>
    <t>Vyvedení a upevnění odpadních výpustek DN 50</t>
  </si>
  <si>
    <t>721194105</t>
  </si>
  <si>
    <t>10</t>
  </si>
  <si>
    <t>-370735753</t>
  </si>
  <si>
    <t>Vyvedení a upevnění odpadních výpustek DN 40</t>
  </si>
  <si>
    <t>721194104</t>
  </si>
  <si>
    <t>-1489556718</t>
  </si>
  <si>
    <t>Potrubí kanalizační z PP připojovací systém HT DN 50</t>
  </si>
  <si>
    <t>721174043</t>
  </si>
  <si>
    <t>8</t>
  </si>
  <si>
    <t>-510799194</t>
  </si>
  <si>
    <t>Potrubí kanalizační z PP připojovací systém HT DN 40</t>
  </si>
  <si>
    <t>721174042</t>
  </si>
  <si>
    <t>-410695413</t>
  </si>
  <si>
    <t>Potrubí kanalizační z PP odpadní systém HT DN 100</t>
  </si>
  <si>
    <t>721174025</t>
  </si>
  <si>
    <t>6</t>
  </si>
  <si>
    <t>-1364580498</t>
  </si>
  <si>
    <t>Potrubí kanalizační z PP odpadní systém HT DN 70</t>
  </si>
  <si>
    <t>721174024</t>
  </si>
  <si>
    <t>5</t>
  </si>
  <si>
    <t>1665373955</t>
  </si>
  <si>
    <t>Potrubí z PP propojení potrubí DN 110</t>
  </si>
  <si>
    <t>721171915</t>
  </si>
  <si>
    <t>292782216</t>
  </si>
  <si>
    <t>Potrubí z PP vsazení odbočky do hrdla DN 110</t>
  </si>
  <si>
    <t>721171905</t>
  </si>
  <si>
    <t>-1209638948</t>
  </si>
  <si>
    <t>Demontáž potrubí z PVC do D 114</t>
  </si>
  <si>
    <t>721171808</t>
  </si>
  <si>
    <t>-1839870125</t>
  </si>
  <si>
    <t>Potrubí z PVC krácení trub DN 100- zaslepení vývodu v bytě</t>
  </si>
  <si>
    <t>721170974</t>
  </si>
  <si>
    <t xml:space="preserve">    721 - Zdravotechnika - vnitřní kanalizace</t>
  </si>
  <si>
    <t>PSV - Práce a dodávky PSV</t>
  </si>
  <si>
    <t>Náklady z rozpočtu</t>
  </si>
  <si>
    <t>Suť Celkem [t]</t>
  </si>
  <si>
    <t>J. suť [t]</t>
  </si>
  <si>
    <t>Hmotnost
celkem [t]</t>
  </si>
  <si>
    <t>J. hmotnost
[t]</t>
  </si>
  <si>
    <t>Nh celkem [h]</t>
  </si>
  <si>
    <t>J. Nh [h]</t>
  </si>
  <si>
    <t>Poznámka</t>
  </si>
  <si>
    <t>Cena celkem
[CZK]</t>
  </si>
  <si>
    <t>J.cena [CZK]</t>
  </si>
  <si>
    <t>Množství</t>
  </si>
  <si>
    <t>Popis</t>
  </si>
  <si>
    <t>Kód</t>
  </si>
  <si>
    <t>Typ</t>
  </si>
  <si>
    <t>PČ</t>
  </si>
  <si>
    <t>Zpracovatel:</t>
  </si>
  <si>
    <t>Objednavatel:</t>
  </si>
  <si>
    <t>Datum:</t>
  </si>
  <si>
    <t>Místo:</t>
  </si>
  <si>
    <t>Objekt:</t>
  </si>
  <si>
    <t>ROZPOČET</t>
  </si>
  <si>
    <t>Celkové náklady za stavbu 1) + 2)</t>
  </si>
  <si>
    <t>KOMPLETACNA</t>
  </si>
  <si>
    <t>Kompletační činnost</t>
  </si>
  <si>
    <t>VRN</t>
  </si>
  <si>
    <t>Výchozí revize</t>
  </si>
  <si>
    <t>2) Ostatní náklady</t>
  </si>
  <si>
    <t>1) Náklady z rozpočtu</t>
  </si>
  <si>
    <t>Cena celkem [CZK]</t>
  </si>
  <si>
    <t>Kód - Popis</t>
  </si>
  <si>
    <t>REKAPITULACE ROZPOČTU</t>
  </si>
  <si>
    <t>-1011853621</t>
  </si>
  <si>
    <t>Přesun hmot tonážní pro vnitřní plynovod v objektech v do 24 m</t>
  </si>
  <si>
    <t>998723103</t>
  </si>
  <si>
    <t>1505304429</t>
  </si>
  <si>
    <t>Montáž plynoměrů PS-2, PS-6 - G4, rozteč 250mm</t>
  </si>
  <si>
    <t>723261912</t>
  </si>
  <si>
    <t>-1157401637</t>
  </si>
  <si>
    <t>Montáž armatur plynovodních se dvěma závity G 1 ostatní typ-demontáž KK25</t>
  </si>
  <si>
    <t>723239103</t>
  </si>
  <si>
    <t>-119774588</t>
  </si>
  <si>
    <t>Dvířka plynoměru 600/600 s rámem oceloplech RAL</t>
  </si>
  <si>
    <t>7232343PC1</t>
  </si>
  <si>
    <t>1138372984</t>
  </si>
  <si>
    <t>Kohout kulový přímý G 1 PN 42 do 185°C plnoprůtokový s koulí DADO vnitřní závit těžká řada</t>
  </si>
  <si>
    <t>723231164</t>
  </si>
  <si>
    <t>1514434148</t>
  </si>
  <si>
    <t>Kohout kulový přímý G 3/4 PN 42 do 185°C plnoprůtokový s koulí DADO vnitřní závit těžká řada</t>
  </si>
  <si>
    <t>723231163</t>
  </si>
  <si>
    <t>-121567710</t>
  </si>
  <si>
    <t>Kulový uzávěr přímý PN 5 G 1 FF s protipožární armaturou a 2x vnitřním závitem</t>
  </si>
  <si>
    <t>723230104</t>
  </si>
  <si>
    <t>675109202</t>
  </si>
  <si>
    <t>Zkouška těsnosti potrubí plynovodního</t>
  </si>
  <si>
    <t>723190909</t>
  </si>
  <si>
    <t>-61889911</t>
  </si>
  <si>
    <t>Uzavření,otevření plynovodního potrubí při opravě</t>
  </si>
  <si>
    <t>723190901</t>
  </si>
  <si>
    <t>1308784241</t>
  </si>
  <si>
    <t>Výpustky plynovodní vedení a upevnění DN 20</t>
  </si>
  <si>
    <t>723190252</t>
  </si>
  <si>
    <t>502699630</t>
  </si>
  <si>
    <t>Ochrana plynového potrubí ALPEX-GAS D 32</t>
  </si>
  <si>
    <t>723170225</t>
  </si>
  <si>
    <t>-757257510</t>
  </si>
  <si>
    <t>Ochrana plynového potrubí ALPEX-GAS D 26</t>
  </si>
  <si>
    <t>723170224</t>
  </si>
  <si>
    <t>2086272318</t>
  </si>
  <si>
    <t>Potrubí plynové plastové Pe ALPEX-GAS, PN 10 D 32/3,0 mm spojované lisovacími tvarovkami</t>
  </si>
  <si>
    <t>723170215</t>
  </si>
  <si>
    <t>579414914</t>
  </si>
  <si>
    <t>Potrubí plynové plastové Pe ALPEX-GAS, PN 10 D 26/3,0 mm spojované lisovacími tvarovkami</t>
  </si>
  <si>
    <t>723170214</t>
  </si>
  <si>
    <t>-630880528</t>
  </si>
  <si>
    <t>Demontáž potrubí ocelové závitové svařované do DN 25</t>
  </si>
  <si>
    <t>723120804</t>
  </si>
  <si>
    <t>-877812146</t>
  </si>
  <si>
    <t>Potrubí ocelové závitové černé bezešvé svařované běžné DN 25</t>
  </si>
  <si>
    <t>723111204</t>
  </si>
  <si>
    <t xml:space="preserve">    723 - Zdravotechnika - vnitřní plynovod</t>
  </si>
  <si>
    <t>Revize plynu</t>
  </si>
  <si>
    <t>Uvedení kotlů do provozu, seřízení</t>
  </si>
  <si>
    <t>R02</t>
  </si>
  <si>
    <t>hod</t>
  </si>
  <si>
    <t>Topná zkouška</t>
  </si>
  <si>
    <t>R01</t>
  </si>
  <si>
    <t>Hodinové zúčrtovací sazba</t>
  </si>
  <si>
    <t>Montáž odkouření</t>
  </si>
  <si>
    <t>739 R02</t>
  </si>
  <si>
    <t>Odvod spalin _sada děleného odkouření DN80 přívod 180mm L=20m, odvod 80mm L=8m</t>
  </si>
  <si>
    <t>739 R01</t>
  </si>
  <si>
    <t>Odvod spalin</t>
  </si>
  <si>
    <t>739 R</t>
  </si>
  <si>
    <t xml:space="preserve">Tlakové zkoušky koupelnových otopných těles  </t>
  </si>
  <si>
    <t>735156920R01</t>
  </si>
  <si>
    <t>KS 1500.500</t>
  </si>
  <si>
    <t>735-R21</t>
  </si>
  <si>
    <t xml:space="preserve">Montáž koupelnových těles  </t>
  </si>
  <si>
    <t>735159120R00</t>
  </si>
  <si>
    <t xml:space="preserve">Tlakové zkoušky otopných těles  </t>
  </si>
  <si>
    <t>735156920R00</t>
  </si>
  <si>
    <t>VK 33/500/1000</t>
  </si>
  <si>
    <t>735-R05</t>
  </si>
  <si>
    <t>VK 22/600/900</t>
  </si>
  <si>
    <t>735-R04</t>
  </si>
  <si>
    <t>VK 22/500/1400</t>
  </si>
  <si>
    <t>735-R03</t>
  </si>
  <si>
    <t>VK 33/500/800</t>
  </si>
  <si>
    <t>735 R02</t>
  </si>
  <si>
    <t>VK 22/500/900</t>
  </si>
  <si>
    <t>735-R01</t>
  </si>
  <si>
    <t xml:space="preserve">Montáž panelových těles 2řadých do délky 2000 mm </t>
  </si>
  <si>
    <t>735159230R00</t>
  </si>
  <si>
    <t>Otopná tělesa</t>
  </si>
  <si>
    <t>735</t>
  </si>
  <si>
    <t>Připojovací armatura  pro otopné těleso koupelnové</t>
  </si>
  <si>
    <t>734-R02</t>
  </si>
  <si>
    <t>Termostatické hlavice</t>
  </si>
  <si>
    <t>734-R03</t>
  </si>
  <si>
    <t>Šroubení s vypouštěním k otopným tělesům VK</t>
  </si>
  <si>
    <t>734-R01</t>
  </si>
  <si>
    <t xml:space="preserve">Armatury </t>
  </si>
  <si>
    <t>734</t>
  </si>
  <si>
    <t xml:space="preserve">Tlaková zkouška potrubí  DN 50 </t>
  </si>
  <si>
    <t>733190108R00</t>
  </si>
  <si>
    <t>Potrubí měděné DN 28x1.5 vč. tvarovek a montáže</t>
  </si>
  <si>
    <t>733-R03</t>
  </si>
  <si>
    <t>Potrubí měděné DN 22x1 vč. tvarovek a montáže</t>
  </si>
  <si>
    <t>733-R02</t>
  </si>
  <si>
    <t>Potrubí měděné DN 15x1 vč. tvarovek a montáže</t>
  </si>
  <si>
    <t>733-R01</t>
  </si>
  <si>
    <t xml:space="preserve">Rozvod potrubí </t>
  </si>
  <si>
    <t>733</t>
  </si>
  <si>
    <t xml:space="preserve">Montáž ohříváků vody stojat.kombinovaných do 200 l </t>
  </si>
  <si>
    <t>732219301R00</t>
  </si>
  <si>
    <t>Strojovny</t>
  </si>
  <si>
    <t>732</t>
  </si>
  <si>
    <t>Propojení čidel vč. kabelu - elektro</t>
  </si>
  <si>
    <t>731-R04</t>
  </si>
  <si>
    <t>Ekvitermní regulace vnější sonda, prostorový přístroj</t>
  </si>
  <si>
    <t>731-R02</t>
  </si>
  <si>
    <t xml:space="preserve">Sestava kotle a zásobníku kotel  3,7-24kW, zásobník 120l. </t>
  </si>
  <si>
    <t>731-R01</t>
  </si>
  <si>
    <t xml:space="preserve">Montáž kotle ocel.teplov.,kapalina/plyn do 24 kW </t>
  </si>
  <si>
    <t>731249123R00</t>
  </si>
  <si>
    <t>Kotelny</t>
  </si>
  <si>
    <t>731</t>
  </si>
  <si>
    <t>Izolace potrubí tepelné 28x25</t>
  </si>
  <si>
    <t>731-R03</t>
  </si>
  <si>
    <t>Izolace potrubí tepelné 22x6</t>
  </si>
  <si>
    <t>713-R02</t>
  </si>
  <si>
    <t>Izolace tepelné potrubí15x6</t>
  </si>
  <si>
    <t>Výkaz výměr</t>
  </si>
  <si>
    <t>Náklady celkem</t>
  </si>
  <si>
    <t>Revize, revizní zpráva</t>
  </si>
  <si>
    <t xml:space="preserve">Nezměřitelné práce v hodinové sazbě </t>
  </si>
  <si>
    <t>Dodávka strojů a zařízení</t>
  </si>
  <si>
    <t>Montážní práce součet</t>
  </si>
  <si>
    <t>třífáz.elektroměru a HDO, jistič 3x25A, 1x2A, propojení)</t>
  </si>
  <si>
    <t>úpravy v elektroměrovém rozvaděči (příprava na montáž</t>
  </si>
  <si>
    <t>montáž rozvaděče RB a výše uvedeného montážního materiálu</t>
  </si>
  <si>
    <t>spínačů, kabelů)</t>
  </si>
  <si>
    <t>demontáž stávající elektroinstalace (rozvaděče, svítidel, zásuvek,</t>
  </si>
  <si>
    <t>Montážní práce</t>
  </si>
  <si>
    <t>Montážní materiál součet</t>
  </si>
  <si>
    <t>sada</t>
  </si>
  <si>
    <t>ostatní drobný instal.materiál</t>
  </si>
  <si>
    <t>krabicová rozvodka KU 68-1903</t>
  </si>
  <si>
    <t>krabice univerzální KU 68-1901</t>
  </si>
  <si>
    <t xml:space="preserve">krabice přístrojová KP 68/2 </t>
  </si>
  <si>
    <t>instal. trubka ohebná 1432, D 32mm</t>
  </si>
  <si>
    <t xml:space="preserve">instal. trubka ohebná 1425, D 25mm </t>
  </si>
  <si>
    <t>zásuvka 230V, 16A, IP20, vč.rámečku</t>
  </si>
  <si>
    <t>sporákový spínač 400V, 16A</t>
  </si>
  <si>
    <t>spínač 230V, 10A, řazení 7, IP20</t>
  </si>
  <si>
    <t>spínač 230V, 10A, řazení 6, IP20</t>
  </si>
  <si>
    <t>spínač 230V, 10A, řazení 1, IP20</t>
  </si>
  <si>
    <t>Spínače kompletní vč. rámečků</t>
  </si>
  <si>
    <t>svítidlo LED nástěnné, nad umývadlo, IP43</t>
  </si>
  <si>
    <t>svítidlo LED vestavné do sádrokart.podhledu, IP43</t>
  </si>
  <si>
    <t>kabel H07V-U16 z/žl</t>
  </si>
  <si>
    <t>kabel H07V-U6 z/žl</t>
  </si>
  <si>
    <t>kabel CYKY-J 4x10</t>
  </si>
  <si>
    <t>kabel CYKY-J 5x2,5</t>
  </si>
  <si>
    <t>kabel CYKY-J 3x2,5</t>
  </si>
  <si>
    <t>kabely CYKY-J(O) 2x1,5 až 5x1,5</t>
  </si>
  <si>
    <t>Montážní materiál</t>
  </si>
  <si>
    <t>Dodávka strojů a zařízení součet</t>
  </si>
  <si>
    <t>domovního telefonu</t>
  </si>
  <si>
    <t>Nový telefonní přístroj a jeho připojení na stávající rozvod</t>
  </si>
  <si>
    <t>Přístroj domovního telefonu</t>
  </si>
  <si>
    <t>výzbroj, parametry a provedení dle výkresu rozvaděče RB</t>
  </si>
  <si>
    <t>Rozvaděč plastový, zapuštěný, IP40/20</t>
  </si>
  <si>
    <t>Rozvaděč RB</t>
  </si>
  <si>
    <t>celkem</t>
  </si>
  <si>
    <t>cena za j.</t>
  </si>
  <si>
    <t>jedn.</t>
  </si>
  <si>
    <t>počet</t>
  </si>
  <si>
    <t>Popis položky</t>
  </si>
  <si>
    <t>D.1.4c  Silnoproudá elektrotechnika</t>
  </si>
  <si>
    <t>Stavební úpravy bytu č.3, Lidická 49, Brno</t>
  </si>
  <si>
    <t>ZTI</t>
  </si>
  <si>
    <t>Plynoinstalace</t>
  </si>
  <si>
    <t>Topení</t>
  </si>
  <si>
    <t>Soubor</t>
  </si>
  <si>
    <t>Cena</t>
  </si>
  <si>
    <t>Oprava bytu Lidická 49 byt č.3</t>
  </si>
</sst>
</file>

<file path=xl/styles.xml><?xml version="1.0" encoding="utf-8"?>
<styleSheet xmlns="http://schemas.openxmlformats.org/spreadsheetml/2006/main">
  <numFmts count="5">
    <numFmt numFmtId="164" formatCode="0.0"/>
    <numFmt numFmtId="165" formatCode="#,##0.00;\-#,##0.00"/>
    <numFmt numFmtId="166" formatCode="#,##0.000;\-#,##0.000"/>
    <numFmt numFmtId="167" formatCode="#,##0.00000;\-#,##0.00000"/>
    <numFmt numFmtId="168" formatCode="dd\.mm\.yyyy"/>
  </numFmts>
  <fonts count="67">
    <font>
      <sz val="10"/>
      <name val="Arial CE"/>
      <charset val="238"/>
    </font>
    <font>
      <b/>
      <sz val="14"/>
      <name val="Arial"/>
      <family val="2"/>
      <charset val="238"/>
    </font>
    <font>
      <sz val="10"/>
      <name val="Arial"/>
      <family val="2"/>
      <charset val="238"/>
    </font>
    <font>
      <b/>
      <sz val="10"/>
      <name val="Arial"/>
      <family val="2"/>
      <charset val="238"/>
    </font>
    <font>
      <sz val="9"/>
      <name val="Arial"/>
      <family val="2"/>
      <charset val="238"/>
    </font>
    <font>
      <b/>
      <sz val="9"/>
      <name val="Arial"/>
      <family val="2"/>
      <charset val="238"/>
    </font>
    <font>
      <b/>
      <sz val="12"/>
      <name val="Arial"/>
      <family val="2"/>
      <charset val="238"/>
    </font>
    <font>
      <b/>
      <sz val="12"/>
      <name val="Arial CE"/>
      <family val="2"/>
      <charset val="238"/>
    </font>
    <font>
      <sz val="8"/>
      <name val="Arial CE"/>
      <family val="2"/>
      <charset val="238"/>
    </font>
    <font>
      <sz val="10"/>
      <name val="Arial CE"/>
    </font>
    <font>
      <b/>
      <sz val="10"/>
      <name val="Arial CE"/>
      <family val="2"/>
      <charset val="238"/>
    </font>
    <font>
      <sz val="9"/>
      <name val="Arial CE"/>
      <family val="2"/>
      <charset val="238"/>
    </font>
    <font>
      <b/>
      <u/>
      <sz val="12"/>
      <name val="Arial"/>
      <family val="2"/>
      <charset val="238"/>
    </font>
    <font>
      <b/>
      <u/>
      <sz val="10"/>
      <name val="Arial"/>
      <family val="2"/>
      <charset val="238"/>
    </font>
    <font>
      <u/>
      <sz val="10"/>
      <name val="Arial"/>
      <family val="2"/>
      <charset val="238"/>
    </font>
    <font>
      <sz val="10"/>
      <color indexed="9"/>
      <name val="Arial CE"/>
      <family val="2"/>
      <charset val="238"/>
    </font>
    <font>
      <sz val="8"/>
      <name val="Arial"/>
      <family val="2"/>
      <charset val="238"/>
    </font>
    <font>
      <sz val="10"/>
      <color indexed="9"/>
      <name val="Arial CE"/>
    </font>
    <font>
      <sz val="8"/>
      <color indexed="17"/>
      <name val="Arial"/>
      <family val="2"/>
      <charset val="238"/>
    </font>
    <font>
      <sz val="8"/>
      <color indexed="9"/>
      <name val="Arial"/>
      <family val="2"/>
      <charset val="238"/>
    </font>
    <font>
      <sz val="8"/>
      <color indexed="12"/>
      <name val="Arial"/>
      <family val="2"/>
      <charset val="238"/>
    </font>
    <font>
      <sz val="10"/>
      <color indexed="12"/>
      <name val="Arial"/>
      <family val="2"/>
      <charset val="238"/>
    </font>
    <font>
      <b/>
      <i/>
      <sz val="10"/>
      <name val="Arial"/>
      <family val="2"/>
      <charset val="238"/>
    </font>
    <font>
      <i/>
      <sz val="8"/>
      <name val="Arial CE"/>
      <family val="2"/>
      <charset val="238"/>
    </font>
    <font>
      <i/>
      <sz val="9"/>
      <name val="Arial CE"/>
    </font>
    <font>
      <b/>
      <sz val="14"/>
      <name val="Arial CE"/>
      <family val="2"/>
      <charset val="238"/>
    </font>
    <font>
      <sz val="12"/>
      <name val="Arial CE"/>
      <charset val="238"/>
    </font>
    <font>
      <b/>
      <sz val="12"/>
      <name val="Arial CE"/>
      <charset val="238"/>
    </font>
    <font>
      <b/>
      <sz val="10"/>
      <name val="Arial CE"/>
      <charset val="238"/>
    </font>
    <font>
      <b/>
      <sz val="11"/>
      <name val="Arial CE"/>
      <charset val="238"/>
    </font>
    <font>
      <b/>
      <sz val="13"/>
      <name val="Arial CE"/>
      <charset val="238"/>
    </font>
    <font>
      <sz val="9"/>
      <name val="Arial CE"/>
      <charset val="238"/>
    </font>
    <font>
      <sz val="7"/>
      <name val="Arial CE"/>
      <charset val="238"/>
    </font>
    <font>
      <sz val="9"/>
      <color indexed="81"/>
      <name val="Tahoma"/>
      <family val="2"/>
      <charset val="238"/>
    </font>
    <font>
      <sz val="8"/>
      <name val="Trebuchet MS"/>
      <family val="2"/>
      <charset val="238"/>
    </font>
    <font>
      <sz val="10"/>
      <color indexed="56"/>
      <name val="Trebuchet MS"/>
      <family val="2"/>
      <charset val="238"/>
    </font>
    <font>
      <sz val="10"/>
      <name val="Arial CE"/>
      <family val="2"/>
      <charset val="238"/>
    </font>
    <font>
      <b/>
      <i/>
      <sz val="10"/>
      <name val="Arial CE"/>
      <family val="2"/>
      <charset val="238"/>
    </font>
    <font>
      <sz val="8"/>
      <name val="Arial CE"/>
    </font>
    <font>
      <b/>
      <sz val="9"/>
      <name val="Arial CE"/>
      <family val="2"/>
      <charset val="238"/>
    </font>
    <font>
      <u/>
      <sz val="10"/>
      <name val="Arial CE"/>
      <family val="2"/>
      <charset val="238"/>
    </font>
    <font>
      <b/>
      <u/>
      <sz val="10"/>
      <name val="Arial CE"/>
      <family val="2"/>
      <charset val="238"/>
    </font>
    <font>
      <b/>
      <u/>
      <sz val="12"/>
      <name val="Arial CE"/>
      <family val="2"/>
      <charset val="238"/>
    </font>
    <font>
      <sz val="10"/>
      <name val="Times New Roman CE"/>
      <family val="1"/>
      <charset val="238"/>
    </font>
    <font>
      <b/>
      <sz val="11"/>
      <name val="Arial"/>
      <family val="2"/>
      <charset val="238"/>
    </font>
    <font>
      <sz val="10"/>
      <color indexed="8"/>
      <name val="Arial"/>
      <family val="2"/>
      <charset val="238"/>
    </font>
    <font>
      <b/>
      <sz val="12"/>
      <color indexed="10"/>
      <name val="Arial"/>
      <family val="2"/>
      <charset val="238"/>
    </font>
    <font>
      <sz val="12"/>
      <name val="Times New Roman CE"/>
      <family val="1"/>
      <charset val="238"/>
    </font>
    <font>
      <sz val="12"/>
      <name val="Arial CE"/>
    </font>
    <font>
      <b/>
      <i/>
      <sz val="12"/>
      <name val="Arial CE"/>
    </font>
    <font>
      <b/>
      <sz val="16"/>
      <name val="Trebuchet MS"/>
      <charset val="238"/>
    </font>
    <font>
      <sz val="9"/>
      <color indexed="55"/>
      <name val="Trebuchet MS"/>
      <charset val="238"/>
    </font>
    <font>
      <b/>
      <sz val="12"/>
      <name val="Trebuchet MS"/>
      <charset val="238"/>
    </font>
    <font>
      <sz val="9"/>
      <name val="Trebuchet MS"/>
      <charset val="238"/>
    </font>
    <font>
      <sz val="10"/>
      <name val="Trebuchet MS"/>
      <charset val="238"/>
    </font>
    <font>
      <sz val="8"/>
      <color indexed="55"/>
      <name val="Trebuchet MS"/>
      <charset val="238"/>
    </font>
    <font>
      <sz val="10"/>
      <color indexed="55"/>
      <name val="Trebuchet MS"/>
      <charset val="238"/>
    </font>
    <font>
      <b/>
      <sz val="12"/>
      <color indexed="16"/>
      <name val="Trebuchet MS"/>
      <charset val="238"/>
    </font>
    <font>
      <sz val="12"/>
      <name val="Trebuchet MS"/>
      <charset val="238"/>
    </font>
    <font>
      <sz val="12"/>
      <color indexed="56"/>
      <name val="Trebuchet MS"/>
      <charset val="238"/>
    </font>
    <font>
      <sz val="8"/>
      <color indexed="56"/>
      <name val="Trebuchet MS"/>
      <charset val="238"/>
    </font>
    <font>
      <sz val="10"/>
      <color indexed="56"/>
      <name val="Trebuchet MS"/>
      <charset val="238"/>
    </font>
    <font>
      <sz val="8"/>
      <color indexed="16"/>
      <name val="Trebuchet MS"/>
      <charset val="238"/>
    </font>
    <font>
      <b/>
      <sz val="8"/>
      <name val="Trebuchet MS"/>
      <charset val="238"/>
    </font>
    <font>
      <sz val="8"/>
      <color indexed="63"/>
      <name val="Trebuchet MS"/>
      <charset val="238"/>
    </font>
    <font>
      <sz val="8"/>
      <color indexed="10"/>
      <name val="Trebuchet MS"/>
      <charset val="238"/>
    </font>
    <font>
      <i/>
      <sz val="8"/>
      <color indexed="12"/>
      <name val="Trebuchet MS"/>
      <charset val="238"/>
    </font>
  </fonts>
  <fills count="9">
    <fill>
      <patternFill patternType="none"/>
    </fill>
    <fill>
      <patternFill patternType="gray125"/>
    </fill>
    <fill>
      <patternFill patternType="solid">
        <fgColor indexed="22"/>
        <bgColor indexed="64"/>
      </patternFill>
    </fill>
    <fill>
      <patternFill patternType="solid">
        <fgColor indexed="9"/>
        <bgColor indexed="40"/>
      </patternFill>
    </fill>
    <fill>
      <patternFill patternType="solid">
        <fgColor rgb="FFD6E1EE"/>
        <bgColor indexed="64"/>
      </patternFill>
    </fill>
    <fill>
      <patternFill patternType="solid">
        <fgColor rgb="FFDBDBDB"/>
        <bgColor indexed="64"/>
      </patternFill>
    </fill>
    <fill>
      <patternFill patternType="solid">
        <fgColor rgb="FF00B0F0"/>
        <bgColor indexed="64"/>
      </patternFill>
    </fill>
    <fill>
      <patternFill patternType="solid">
        <fgColor indexed="26"/>
      </patternFill>
    </fill>
    <fill>
      <patternFill patternType="solid">
        <fgColor indexed="22"/>
      </patternFill>
    </fill>
  </fills>
  <borders count="77">
    <border>
      <left/>
      <right/>
      <top/>
      <bottom/>
      <diagonal/>
    </border>
    <border>
      <left/>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style="medium">
        <color indexed="64"/>
      </bottom>
      <diagonal/>
    </border>
    <border>
      <left style="double">
        <color indexed="64"/>
      </left>
      <right/>
      <top style="double">
        <color indexed="64"/>
      </top>
      <bottom/>
      <diagonal/>
    </border>
    <border>
      <left/>
      <right style="thin">
        <color indexed="64"/>
      </right>
      <top style="double">
        <color indexed="64"/>
      </top>
      <bottom/>
      <diagonal/>
    </border>
    <border>
      <left/>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dotted">
        <color indexed="64"/>
      </top>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style="medium">
        <color indexed="64"/>
      </left>
      <right/>
      <top style="medium">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8"/>
      </right>
      <top/>
      <bottom style="thin">
        <color indexed="8"/>
      </bottom>
      <diagonal/>
    </border>
    <border>
      <left/>
      <right/>
      <top/>
      <bottom style="thin">
        <color indexed="8"/>
      </bottom>
      <diagonal/>
    </border>
    <border>
      <left style="thin">
        <color indexed="8"/>
      </left>
      <right/>
      <top/>
      <bottom style="thin">
        <color indexed="8"/>
      </bottom>
      <diagonal/>
    </border>
    <border>
      <left style="hair">
        <color indexed="55"/>
      </left>
      <right style="hair">
        <color indexed="55"/>
      </right>
      <top style="hair">
        <color indexed="55"/>
      </top>
      <bottom style="hair">
        <color indexed="55"/>
      </bottom>
      <diagonal/>
    </border>
    <border>
      <left/>
      <right style="thin">
        <color indexed="8"/>
      </right>
      <top/>
      <bottom/>
      <diagonal/>
    </border>
    <border>
      <left style="thin">
        <color indexed="8"/>
      </left>
      <right/>
      <top/>
      <bottom/>
      <diagonal/>
    </border>
    <border>
      <left/>
      <right style="hair">
        <color indexed="55"/>
      </right>
      <top/>
      <bottom/>
      <diagonal/>
    </border>
    <border>
      <left style="hair">
        <color indexed="55"/>
      </left>
      <right/>
      <top/>
      <bottom/>
      <diagonal/>
    </border>
    <border>
      <left/>
      <right style="hair">
        <color indexed="55"/>
      </right>
      <top style="hair">
        <color indexed="55"/>
      </top>
      <bottom/>
      <diagonal/>
    </border>
    <border>
      <left/>
      <right/>
      <top style="hair">
        <color indexed="55"/>
      </top>
      <bottom/>
      <diagonal/>
    </border>
    <border>
      <left style="hair">
        <color indexed="55"/>
      </left>
      <right/>
      <top style="hair">
        <color indexed="55"/>
      </top>
      <bottom/>
      <diagonal/>
    </border>
    <border>
      <left/>
      <right style="hair">
        <color indexed="55"/>
      </right>
      <top style="hair">
        <color indexed="55"/>
      </top>
      <bottom style="hair">
        <color indexed="55"/>
      </bottom>
      <diagonal/>
    </border>
    <border>
      <left/>
      <right/>
      <top style="hair">
        <color indexed="55"/>
      </top>
      <bottom style="hair">
        <color indexed="55"/>
      </bottom>
      <diagonal/>
    </border>
    <border>
      <left style="hair">
        <color indexed="55"/>
      </left>
      <right/>
      <top style="hair">
        <color indexed="55"/>
      </top>
      <bottom style="hair">
        <color indexed="55"/>
      </bottom>
      <diagonal/>
    </border>
    <border>
      <left/>
      <right style="thin">
        <color indexed="8"/>
      </right>
      <top style="thin">
        <color indexed="8"/>
      </top>
      <bottom/>
      <diagonal/>
    </border>
    <border>
      <left/>
      <right/>
      <top style="thin">
        <color indexed="8"/>
      </top>
      <bottom/>
      <diagonal/>
    </border>
    <border>
      <left style="thin">
        <color indexed="8"/>
      </left>
      <right/>
      <top style="thin">
        <color indexed="8"/>
      </top>
      <bottom/>
      <diagonal/>
    </border>
    <border>
      <left style="hair">
        <color indexed="55"/>
      </left>
      <right style="hair">
        <color indexed="55"/>
      </right>
      <top/>
      <bottom style="hair">
        <color indexed="55"/>
      </bottom>
      <diagonal/>
    </border>
    <border>
      <left style="hair">
        <color indexed="55"/>
      </left>
      <right style="hair">
        <color indexed="55"/>
      </right>
      <top/>
      <bottom/>
      <diagonal/>
    </border>
    <border>
      <left/>
      <right/>
      <top style="thin">
        <color indexed="8"/>
      </top>
      <bottom style="thin">
        <color indexed="8"/>
      </bottom>
      <diagonal/>
    </border>
  </borders>
  <cellStyleXfs count="4">
    <xf numFmtId="0" fontId="0" fillId="0" borderId="0"/>
    <xf numFmtId="0" fontId="9" fillId="0" borderId="0"/>
    <xf numFmtId="0" fontId="34" fillId="0" borderId="0" applyAlignment="0">
      <alignment vertical="top" wrapText="1"/>
      <protection locked="0"/>
    </xf>
    <xf numFmtId="0" fontId="2" fillId="0" borderId="0"/>
  </cellStyleXfs>
  <cellXfs count="484">
    <xf numFmtId="0" fontId="0" fillId="0" borderId="0" xfId="0"/>
    <xf numFmtId="0" fontId="0" fillId="0" borderId="0" xfId="0" applyBorder="1"/>
    <xf numFmtId="3" fontId="0" fillId="0" borderId="0" xfId="0" applyNumberFormat="1"/>
    <xf numFmtId="0" fontId="2" fillId="0" borderId="0" xfId="0" applyFont="1" applyBorder="1"/>
    <xf numFmtId="0" fontId="3" fillId="2" borderId="2" xfId="0" applyFont="1" applyFill="1" applyBorder="1"/>
    <xf numFmtId="0" fontId="3" fillId="2" borderId="4" xfId="0" applyFont="1" applyFill="1" applyBorder="1"/>
    <xf numFmtId="0" fontId="2" fillId="0" borderId="0" xfId="0" applyFont="1"/>
    <xf numFmtId="0" fontId="0" fillId="0" borderId="0" xfId="0" applyAlignment="1"/>
    <xf numFmtId="49" fontId="3" fillId="0" borderId="33" xfId="1" applyNumberFormat="1" applyFont="1" applyBorder="1"/>
    <xf numFmtId="49" fontId="2" fillId="0" borderId="33" xfId="1" applyNumberFormat="1" applyFont="1" applyBorder="1"/>
    <xf numFmtId="49" fontId="2" fillId="0" borderId="33" xfId="1" applyNumberFormat="1" applyFont="1" applyBorder="1" applyAlignment="1">
      <alignment horizontal="right"/>
    </xf>
    <xf numFmtId="0" fontId="2" fillId="0" borderId="34" xfId="1" applyFont="1" applyBorder="1"/>
    <xf numFmtId="49" fontId="2" fillId="0" borderId="33" xfId="0" applyNumberFormat="1" applyFont="1" applyBorder="1" applyAlignment="1">
      <alignment horizontal="left"/>
    </xf>
    <xf numFmtId="0" fontId="2" fillId="0" borderId="35" xfId="0" applyNumberFormat="1" applyFont="1" applyBorder="1"/>
    <xf numFmtId="49" fontId="3" fillId="0" borderId="38" xfId="1" applyNumberFormat="1" applyFont="1" applyBorder="1"/>
    <xf numFmtId="49" fontId="2" fillId="0" borderId="38" xfId="1" applyNumberFormat="1" applyFont="1" applyBorder="1"/>
    <xf numFmtId="49" fontId="2" fillId="0" borderId="38" xfId="1" applyNumberFormat="1" applyFont="1" applyBorder="1" applyAlignment="1">
      <alignment horizontal="right"/>
    </xf>
    <xf numFmtId="49" fontId="1" fillId="0" borderId="0" xfId="0" applyNumberFormat="1" applyFont="1" applyAlignment="1">
      <alignment horizontal="centerContinuous"/>
    </xf>
    <xf numFmtId="0" fontId="1" fillId="0" borderId="0" xfId="0" applyFont="1" applyAlignment="1">
      <alignment horizontal="centerContinuous"/>
    </xf>
    <xf numFmtId="0" fontId="1" fillId="0" borderId="0" xfId="0" applyFont="1" applyBorder="1" applyAlignment="1">
      <alignment horizontal="centerContinuous"/>
    </xf>
    <xf numFmtId="49" fontId="3" fillId="2" borderId="15" xfId="0" applyNumberFormat="1" applyFont="1" applyFill="1" applyBorder="1" applyAlignment="1">
      <alignment horizontal="center"/>
    </xf>
    <xf numFmtId="0" fontId="3" fillId="2" borderId="16" xfId="0" applyFont="1" applyFill="1" applyBorder="1" applyAlignment="1">
      <alignment horizontal="center"/>
    </xf>
    <xf numFmtId="0" fontId="3" fillId="2" borderId="17" xfId="0" applyFont="1" applyFill="1" applyBorder="1" applyAlignment="1">
      <alignment horizontal="center"/>
    </xf>
    <xf numFmtId="0" fontId="3" fillId="2" borderId="41" xfId="0" applyFont="1" applyFill="1" applyBorder="1" applyAlignment="1">
      <alignment horizontal="center"/>
    </xf>
    <xf numFmtId="0" fontId="3" fillId="2" borderId="42" xfId="0" applyFont="1" applyFill="1" applyBorder="1" applyAlignment="1">
      <alignment horizontal="center"/>
    </xf>
    <xf numFmtId="0" fontId="3" fillId="2" borderId="43" xfId="0" applyFont="1" applyFill="1" applyBorder="1" applyAlignment="1">
      <alignment horizontal="center"/>
    </xf>
    <xf numFmtId="0" fontId="4" fillId="0" borderId="0" xfId="0" applyFont="1" applyBorder="1"/>
    <xf numFmtId="3" fontId="2" fillId="0" borderId="25" xfId="0" applyNumberFormat="1" applyFont="1" applyBorder="1"/>
    <xf numFmtId="0" fontId="3" fillId="2" borderId="15" xfId="0" applyFont="1" applyFill="1" applyBorder="1"/>
    <xf numFmtId="0" fontId="3" fillId="2" borderId="16" xfId="0" applyFont="1" applyFill="1" applyBorder="1"/>
    <xf numFmtId="3" fontId="3" fillId="2" borderId="17" xfId="0" applyNumberFormat="1" applyFont="1" applyFill="1" applyBorder="1"/>
    <xf numFmtId="3" fontId="3" fillId="2" borderId="41" xfId="0" applyNumberFormat="1" applyFont="1" applyFill="1" applyBorder="1"/>
    <xf numFmtId="3" fontId="3" fillId="2" borderId="42" xfId="0" applyNumberFormat="1" applyFont="1" applyFill="1" applyBorder="1"/>
    <xf numFmtId="3" fontId="3" fillId="2" borderId="43" xfId="0" applyNumberFormat="1" applyFont="1" applyFill="1" applyBorder="1"/>
    <xf numFmtId="0" fontId="10" fillId="0" borderId="0" xfId="0" applyFont="1"/>
    <xf numFmtId="3" fontId="1" fillId="0" borderId="0" xfId="0" applyNumberFormat="1" applyFont="1" applyAlignment="1">
      <alignment horizontal="centerContinuous"/>
    </xf>
    <xf numFmtId="0" fontId="2" fillId="2" borderId="23" xfId="0" applyFont="1" applyFill="1" applyBorder="1"/>
    <xf numFmtId="0" fontId="3" fillId="2" borderId="46" xfId="0" applyFont="1" applyFill="1" applyBorder="1" applyAlignment="1">
      <alignment horizontal="right"/>
    </xf>
    <xf numFmtId="0" fontId="3" fillId="2" borderId="4" xfId="0" applyFont="1" applyFill="1" applyBorder="1" applyAlignment="1">
      <alignment horizontal="right"/>
    </xf>
    <xf numFmtId="0" fontId="3" fillId="2" borderId="3" xfId="0" applyFont="1" applyFill="1" applyBorder="1" applyAlignment="1">
      <alignment horizontal="center"/>
    </xf>
    <xf numFmtId="4" fontId="5" fillId="2" borderId="4" xfId="0" applyNumberFormat="1" applyFont="1" applyFill="1" applyBorder="1" applyAlignment="1">
      <alignment horizontal="right"/>
    </xf>
    <xf numFmtId="4" fontId="5" fillId="2" borderId="23" xfId="0" applyNumberFormat="1" applyFont="1" applyFill="1" applyBorder="1" applyAlignment="1">
      <alignment horizontal="right"/>
    </xf>
    <xf numFmtId="3" fontId="2" fillId="0" borderId="19" xfId="0" applyNumberFormat="1" applyFont="1" applyBorder="1" applyAlignment="1">
      <alignment horizontal="right"/>
    </xf>
    <xf numFmtId="3" fontId="2" fillId="0" borderId="26" xfId="0" applyNumberFormat="1" applyFont="1" applyBorder="1" applyAlignment="1">
      <alignment horizontal="right"/>
    </xf>
    <xf numFmtId="4" fontId="2" fillId="0" borderId="18" xfId="0" applyNumberFormat="1" applyFont="1" applyBorder="1" applyAlignment="1">
      <alignment horizontal="right"/>
    </xf>
    <xf numFmtId="3" fontId="2" fillId="0" borderId="14" xfId="0" applyNumberFormat="1" applyFont="1" applyBorder="1" applyAlignment="1">
      <alignment horizontal="right"/>
    </xf>
    <xf numFmtId="0" fontId="2" fillId="2" borderId="21" xfId="0" applyFont="1" applyFill="1" applyBorder="1"/>
    <xf numFmtId="0" fontId="3" fillId="2" borderId="22" xfId="0" applyFont="1" applyFill="1" applyBorder="1"/>
    <xf numFmtId="0" fontId="2" fillId="2" borderId="22" xfId="0" applyFont="1" applyFill="1" applyBorder="1"/>
    <xf numFmtId="4" fontId="2" fillId="2" borderId="30" xfId="0" applyNumberFormat="1" applyFont="1" applyFill="1" applyBorder="1"/>
    <xf numFmtId="4" fontId="2" fillId="2" borderId="21" xfId="0" applyNumberFormat="1" applyFont="1" applyFill="1" applyBorder="1"/>
    <xf numFmtId="4" fontId="2" fillId="2" borderId="22" xfId="0" applyNumberFormat="1" applyFont="1" applyFill="1" applyBorder="1"/>
    <xf numFmtId="3" fontId="11" fillId="0" borderId="0" xfId="0" applyNumberFormat="1" applyFont="1"/>
    <xf numFmtId="4" fontId="11" fillId="0" borderId="0" xfId="0" applyNumberFormat="1" applyFont="1"/>
    <xf numFmtId="4" fontId="0" fillId="0" borderId="0" xfId="0" applyNumberFormat="1"/>
    <xf numFmtId="0" fontId="9" fillId="0" borderId="0" xfId="1"/>
    <xf numFmtId="0" fontId="2" fillId="0" borderId="0" xfId="1" applyFont="1"/>
    <xf numFmtId="0" fontId="13" fillId="0" borderId="0" xfId="1" applyFont="1" applyAlignment="1">
      <alignment horizontal="centerContinuous"/>
    </xf>
    <xf numFmtId="0" fontId="14" fillId="0" borderId="0" xfId="1" applyFont="1" applyAlignment="1">
      <alignment horizontal="centerContinuous"/>
    </xf>
    <xf numFmtId="0" fontId="14" fillId="0" borderId="0" xfId="1" applyFont="1" applyAlignment="1">
      <alignment horizontal="right"/>
    </xf>
    <xf numFmtId="0" fontId="2" fillId="0" borderId="33" xfId="1" applyFont="1" applyBorder="1"/>
    <xf numFmtId="0" fontId="4" fillId="0" borderId="34" xfId="1" applyFont="1" applyBorder="1" applyAlignment="1">
      <alignment horizontal="right"/>
    </xf>
    <xf numFmtId="49" fontId="2" fillId="0" borderId="33" xfId="1" applyNumberFormat="1" applyFont="1" applyBorder="1" applyAlignment="1">
      <alignment horizontal="left"/>
    </xf>
    <xf numFmtId="0" fontId="2" fillId="0" borderId="35" xfId="1" applyFont="1" applyBorder="1"/>
    <xf numFmtId="0" fontId="2" fillId="0" borderId="38" xfId="1" applyFont="1" applyBorder="1"/>
    <xf numFmtId="0" fontId="4" fillId="0" borderId="0" xfId="1" applyFont="1"/>
    <xf numFmtId="0" fontId="2" fillId="0" borderId="0" xfId="1" applyFont="1" applyAlignment="1">
      <alignment horizontal="right"/>
    </xf>
    <xf numFmtId="0" fontId="2" fillId="0" borderId="0" xfId="1" applyFont="1" applyAlignment="1"/>
    <xf numFmtId="49" fontId="4" fillId="2" borderId="9" xfId="1" applyNumberFormat="1" applyFont="1" applyFill="1" applyBorder="1"/>
    <xf numFmtId="0" fontId="4" fillId="2" borderId="7" xfId="1" applyFont="1" applyFill="1" applyBorder="1" applyAlignment="1">
      <alignment horizontal="center"/>
    </xf>
    <xf numFmtId="0" fontId="4" fillId="2" borderId="7" xfId="1" applyNumberFormat="1" applyFont="1" applyFill="1" applyBorder="1" applyAlignment="1">
      <alignment horizontal="center"/>
    </xf>
    <xf numFmtId="0" fontId="4" fillId="2" borderId="9" xfId="1" applyFont="1" applyFill="1" applyBorder="1" applyAlignment="1">
      <alignment horizontal="center"/>
    </xf>
    <xf numFmtId="0" fontId="3" fillId="0" borderId="44" xfId="1" applyFont="1" applyBorder="1" applyAlignment="1">
      <alignment horizontal="center"/>
    </xf>
    <xf numFmtId="49" fontId="3" fillId="0" borderId="44" xfId="1" applyNumberFormat="1" applyFont="1" applyBorder="1" applyAlignment="1">
      <alignment horizontal="left"/>
    </xf>
    <xf numFmtId="0" fontId="3" fillId="0" borderId="12" xfId="1" applyFont="1" applyBorder="1"/>
    <xf numFmtId="0" fontId="2" fillId="0" borderId="8" xfId="1" applyFont="1" applyBorder="1" applyAlignment="1">
      <alignment horizontal="center"/>
    </xf>
    <xf numFmtId="0" fontId="2" fillId="0" borderId="8" xfId="1" applyNumberFormat="1" applyFont="1" applyBorder="1" applyAlignment="1">
      <alignment horizontal="right"/>
    </xf>
    <xf numFmtId="0" fontId="2" fillId="0" borderId="7" xfId="1" applyNumberFormat="1" applyFont="1" applyBorder="1"/>
    <xf numFmtId="0" fontId="9" fillId="0" borderId="0" xfId="1" applyNumberFormat="1"/>
    <xf numFmtId="0" fontId="15" fillId="0" borderId="0" xfId="1" applyFont="1"/>
    <xf numFmtId="0" fontId="16" fillId="0" borderId="47" xfId="1" applyFont="1" applyBorder="1" applyAlignment="1">
      <alignment horizontal="center" vertical="top"/>
    </xf>
    <xf numFmtId="49" fontId="16" fillId="0" borderId="47" xfId="1" applyNumberFormat="1" applyFont="1" applyBorder="1" applyAlignment="1">
      <alignment horizontal="left" vertical="top"/>
    </xf>
    <xf numFmtId="0" fontId="16" fillId="0" borderId="47" xfId="1" applyFont="1" applyBorder="1" applyAlignment="1">
      <alignment vertical="top" wrapText="1"/>
    </xf>
    <xf numFmtId="49" fontId="16" fillId="0" borderId="47" xfId="1" applyNumberFormat="1" applyFont="1" applyBorder="1" applyAlignment="1">
      <alignment horizontal="center" shrinkToFit="1"/>
    </xf>
    <xf numFmtId="4" fontId="16" fillId="0" borderId="47" xfId="1" applyNumberFormat="1" applyFont="1" applyBorder="1" applyAlignment="1">
      <alignment horizontal="right"/>
    </xf>
    <xf numFmtId="4" fontId="16" fillId="0" borderId="47" xfId="1" applyNumberFormat="1" applyFont="1" applyBorder="1"/>
    <xf numFmtId="0" fontId="17" fillId="0" borderId="0" xfId="1" applyFont="1"/>
    <xf numFmtId="0" fontId="4" fillId="0" borderId="44" xfId="1" applyFont="1" applyBorder="1" applyAlignment="1">
      <alignment horizontal="center"/>
    </xf>
    <xf numFmtId="0" fontId="19" fillId="0" borderId="0" xfId="1" applyFont="1" applyAlignment="1">
      <alignment wrapText="1"/>
    </xf>
    <xf numFmtId="49" fontId="4" fillId="0" borderId="44" xfId="1" applyNumberFormat="1" applyFont="1" applyBorder="1" applyAlignment="1">
      <alignment horizontal="right"/>
    </xf>
    <xf numFmtId="4" fontId="20" fillId="3" borderId="50" xfId="1" applyNumberFormat="1" applyFont="1" applyFill="1" applyBorder="1" applyAlignment="1">
      <alignment horizontal="right" wrapText="1"/>
    </xf>
    <xf numFmtId="0" fontId="20" fillId="3" borderId="24" xfId="1" applyFont="1" applyFill="1" applyBorder="1" applyAlignment="1">
      <alignment horizontal="left" wrapText="1"/>
    </xf>
    <xf numFmtId="0" fontId="20" fillId="0" borderId="11" xfId="0" applyFont="1" applyBorder="1" applyAlignment="1">
      <alignment horizontal="right"/>
    </xf>
    <xf numFmtId="0" fontId="2" fillId="2" borderId="9" xfId="1" applyFont="1" applyFill="1" applyBorder="1" applyAlignment="1">
      <alignment horizontal="center"/>
    </xf>
    <xf numFmtId="49" fontId="22" fillId="2" borderId="9" xfId="1" applyNumberFormat="1" applyFont="1" applyFill="1" applyBorder="1" applyAlignment="1">
      <alignment horizontal="left"/>
    </xf>
    <xf numFmtId="0" fontId="22" fillId="2" borderId="12" xfId="1" applyFont="1" applyFill="1" applyBorder="1"/>
    <xf numFmtId="0" fontId="2" fillId="2" borderId="8" xfId="1" applyFont="1" applyFill="1" applyBorder="1" applyAlignment="1">
      <alignment horizontal="center"/>
    </xf>
    <xf numFmtId="4" fontId="2" fillId="2" borderId="8" xfId="1" applyNumberFormat="1" applyFont="1" applyFill="1" applyBorder="1" applyAlignment="1">
      <alignment horizontal="right"/>
    </xf>
    <xf numFmtId="4" fontId="2" fillId="2" borderId="7" xfId="1" applyNumberFormat="1" applyFont="1" applyFill="1" applyBorder="1" applyAlignment="1">
      <alignment horizontal="right"/>
    </xf>
    <xf numFmtId="4" fontId="3" fillId="2" borderId="9" xfId="1" applyNumberFormat="1" applyFont="1" applyFill="1" applyBorder="1"/>
    <xf numFmtId="3" fontId="9" fillId="0" borderId="0" xfId="1" applyNumberFormat="1"/>
    <xf numFmtId="0" fontId="9" fillId="0" borderId="0" xfId="1" applyBorder="1"/>
    <xf numFmtId="0" fontId="23" fillId="0" borderId="0" xfId="1" applyFont="1" applyAlignment="1"/>
    <xf numFmtId="0" fontId="9" fillId="0" borderId="0" xfId="1" applyAlignment="1">
      <alignment horizontal="right"/>
    </xf>
    <xf numFmtId="0" fontId="24" fillId="0" borderId="0" xfId="1" applyFont="1" applyBorder="1"/>
    <xf numFmtId="3" fontId="24" fillId="0" borderId="0" xfId="1" applyNumberFormat="1" applyFont="1" applyBorder="1" applyAlignment="1">
      <alignment horizontal="right"/>
    </xf>
    <xf numFmtId="4" fontId="24" fillId="0" borderId="0" xfId="1" applyNumberFormat="1" applyFont="1" applyBorder="1"/>
    <xf numFmtId="0" fontId="23" fillId="0" borderId="0" xfId="1" applyFont="1" applyBorder="1" applyAlignment="1"/>
    <xf numFmtId="0" fontId="9" fillId="0" borderId="0" xfId="1" applyBorder="1" applyAlignment="1">
      <alignment horizontal="right"/>
    </xf>
    <xf numFmtId="49" fontId="4" fillId="0" borderId="10" xfId="0" applyNumberFormat="1" applyFont="1" applyBorder="1"/>
    <xf numFmtId="3" fontId="2" fillId="0" borderId="11" xfId="0" applyNumberFormat="1" applyFont="1" applyBorder="1"/>
    <xf numFmtId="3" fontId="2" fillId="0" borderId="44" xfId="0" applyNumberFormat="1" applyFont="1" applyBorder="1"/>
    <xf numFmtId="3" fontId="2" fillId="0" borderId="45" xfId="0" applyNumberFormat="1" applyFont="1" applyBorder="1"/>
    <xf numFmtId="4" fontId="18" fillId="3" borderId="50" xfId="1" applyNumberFormat="1" applyFont="1" applyFill="1" applyBorder="1" applyAlignment="1">
      <alignment horizontal="right" wrapText="1"/>
    </xf>
    <xf numFmtId="0" fontId="0" fillId="0" borderId="51" xfId="0" applyBorder="1"/>
    <xf numFmtId="0" fontId="0" fillId="0" borderId="10" xfId="0" applyBorder="1"/>
    <xf numFmtId="0" fontId="26" fillId="4" borderId="10" xfId="0" applyFont="1" applyFill="1" applyBorder="1" applyAlignment="1">
      <alignment horizontal="left" vertical="center" indent="1"/>
    </xf>
    <xf numFmtId="0" fontId="0" fillId="4" borderId="0" xfId="0" applyFill="1" applyBorder="1"/>
    <xf numFmtId="49" fontId="27" fillId="4" borderId="0" xfId="0" applyNumberFormat="1" applyFont="1" applyFill="1" applyBorder="1" applyAlignment="1">
      <alignment horizontal="left" vertical="center"/>
    </xf>
    <xf numFmtId="0" fontId="28" fillId="4" borderId="0" xfId="0" applyFont="1" applyFill="1" applyBorder="1"/>
    <xf numFmtId="0" fontId="28" fillId="4" borderId="0" xfId="0" applyFont="1" applyFill="1" applyBorder="1" applyAlignment="1"/>
    <xf numFmtId="0" fontId="28" fillId="4" borderId="25" xfId="0" applyFont="1" applyFill="1" applyBorder="1" applyAlignment="1"/>
    <xf numFmtId="14" fontId="11" fillId="0" borderId="0" xfId="0" applyNumberFormat="1" applyFont="1" applyAlignment="1">
      <alignment horizontal="left"/>
    </xf>
    <xf numFmtId="0" fontId="0" fillId="4" borderId="10" xfId="0" applyFont="1" applyFill="1" applyBorder="1" applyAlignment="1">
      <alignment horizontal="left" vertical="center" indent="1"/>
    </xf>
    <xf numFmtId="0" fontId="28" fillId="4" borderId="0" xfId="0" applyFont="1" applyFill="1" applyBorder="1" applyAlignment="1">
      <alignment horizontal="left" vertical="center"/>
    </xf>
    <xf numFmtId="0" fontId="28" fillId="4" borderId="0" xfId="0" applyFont="1" applyFill="1" applyBorder="1" applyAlignment="1">
      <alignment vertical="center"/>
    </xf>
    <xf numFmtId="0" fontId="0" fillId="4" borderId="0" xfId="0" applyFont="1" applyFill="1" applyBorder="1" applyAlignment="1">
      <alignment horizontal="right" vertical="center"/>
    </xf>
    <xf numFmtId="0" fontId="28" fillId="4" borderId="25" xfId="0" applyFont="1" applyFill="1" applyBorder="1" applyAlignment="1">
      <alignment vertical="center"/>
    </xf>
    <xf numFmtId="0" fontId="0" fillId="4" borderId="20" xfId="0" applyFont="1" applyFill="1" applyBorder="1" applyAlignment="1">
      <alignment horizontal="left" vertical="center" indent="1"/>
    </xf>
    <xf numFmtId="0" fontId="0" fillId="4" borderId="18" xfId="0" applyFont="1" applyFill="1" applyBorder="1"/>
    <xf numFmtId="0" fontId="28" fillId="4" borderId="18" xfId="0" applyFont="1" applyFill="1" applyBorder="1" applyAlignment="1">
      <alignment horizontal="left" vertical="center"/>
    </xf>
    <xf numFmtId="0" fontId="28" fillId="4" borderId="18" xfId="0" applyFont="1" applyFill="1" applyBorder="1"/>
    <xf numFmtId="0" fontId="28" fillId="4" borderId="18" xfId="0" applyFont="1" applyFill="1" applyBorder="1" applyAlignment="1"/>
    <xf numFmtId="0" fontId="28" fillId="4" borderId="14" xfId="0" applyFont="1" applyFill="1" applyBorder="1" applyAlignment="1"/>
    <xf numFmtId="0" fontId="0" fillId="0" borderId="10" xfId="0" applyFont="1" applyBorder="1" applyAlignment="1">
      <alignment horizontal="left" vertical="center" indent="1"/>
    </xf>
    <xf numFmtId="0" fontId="28" fillId="0" borderId="0" xfId="0" applyFont="1" applyBorder="1" applyAlignment="1">
      <alignment horizontal="left" vertical="center"/>
    </xf>
    <xf numFmtId="0" fontId="28" fillId="0" borderId="0" xfId="0" applyFont="1" applyBorder="1" applyAlignment="1">
      <alignment vertical="center"/>
    </xf>
    <xf numFmtId="0" fontId="0" fillId="0" borderId="0" xfId="0" applyFont="1" applyBorder="1" applyAlignment="1">
      <alignment horizontal="right" vertical="center"/>
    </xf>
    <xf numFmtId="0" fontId="0" fillId="0" borderId="25" xfId="0" applyBorder="1" applyAlignment="1"/>
    <xf numFmtId="0" fontId="28" fillId="0" borderId="10" xfId="0" applyFont="1" applyBorder="1" applyAlignment="1">
      <alignment horizontal="left" vertical="center" indent="1"/>
    </xf>
    <xf numFmtId="0" fontId="28" fillId="0" borderId="20" xfId="0" applyFont="1" applyBorder="1" applyAlignment="1">
      <alignment horizontal="left" vertical="center" indent="1"/>
    </xf>
    <xf numFmtId="0" fontId="28" fillId="0" borderId="18" xfId="0" applyFont="1" applyBorder="1" applyAlignment="1">
      <alignment horizontal="right" vertical="center"/>
    </xf>
    <xf numFmtId="0" fontId="28" fillId="0" borderId="18" xfId="0" applyFont="1" applyBorder="1" applyAlignment="1">
      <alignment horizontal="left" vertical="center"/>
    </xf>
    <xf numFmtId="0" fontId="28" fillId="0" borderId="18" xfId="0" applyFont="1" applyBorder="1" applyAlignment="1">
      <alignment vertical="center"/>
    </xf>
    <xf numFmtId="0" fontId="0" fillId="0" borderId="18" xfId="0" applyFont="1" applyBorder="1" applyAlignment="1">
      <alignment vertical="center"/>
    </xf>
    <xf numFmtId="0" fontId="0" fillId="0" borderId="14" xfId="0" applyBorder="1" applyAlignment="1"/>
    <xf numFmtId="0" fontId="28" fillId="0" borderId="0" xfId="0" applyFont="1" applyFill="1" applyBorder="1" applyAlignment="1">
      <alignment horizontal="left" vertical="center"/>
    </xf>
    <xf numFmtId="0" fontId="0" fillId="0" borderId="0" xfId="0" applyBorder="1" applyAlignment="1"/>
    <xf numFmtId="0" fontId="0" fillId="0" borderId="20" xfId="0" applyBorder="1" applyAlignment="1">
      <alignment horizontal="left" indent="1"/>
    </xf>
    <xf numFmtId="0" fontId="28" fillId="0" borderId="18" xfId="0" applyFont="1" applyFill="1" applyBorder="1" applyAlignment="1">
      <alignment horizontal="left" vertical="center"/>
    </xf>
    <xf numFmtId="0" fontId="0" fillId="0" borderId="18" xfId="0" applyBorder="1" applyAlignment="1">
      <alignment vertical="center"/>
    </xf>
    <xf numFmtId="0" fontId="0" fillId="0" borderId="18" xfId="0" applyBorder="1" applyAlignment="1"/>
    <xf numFmtId="0" fontId="0" fillId="0" borderId="18" xfId="0" applyBorder="1" applyAlignment="1">
      <alignment horizontal="right"/>
    </xf>
    <xf numFmtId="0" fontId="0" fillId="0" borderId="18" xfId="0" applyFont="1" applyBorder="1" applyAlignment="1">
      <alignment horizontal="right" vertical="center"/>
    </xf>
    <xf numFmtId="0" fontId="0" fillId="0" borderId="28" xfId="0" applyFont="1" applyBorder="1" applyAlignment="1">
      <alignment horizontal="left" vertical="top" indent="1"/>
    </xf>
    <xf numFmtId="0" fontId="0" fillId="0" borderId="29" xfId="0" applyBorder="1" applyAlignment="1">
      <alignment vertical="top"/>
    </xf>
    <xf numFmtId="0" fontId="28" fillId="0" borderId="29" xfId="0" applyFont="1" applyFill="1" applyBorder="1" applyAlignment="1">
      <alignment horizontal="left" vertical="top"/>
    </xf>
    <xf numFmtId="0" fontId="28" fillId="0" borderId="29" xfId="0" applyFont="1" applyBorder="1" applyAlignment="1">
      <alignment vertical="center"/>
    </xf>
    <xf numFmtId="0" fontId="0" fillId="0" borderId="29" xfId="0" applyFont="1" applyBorder="1" applyAlignment="1">
      <alignment horizontal="right" vertical="center"/>
    </xf>
    <xf numFmtId="0" fontId="0" fillId="0" borderId="52" xfId="0" applyBorder="1" applyAlignment="1"/>
    <xf numFmtId="0" fontId="0" fillId="0" borderId="6" xfId="0" applyBorder="1" applyAlignment="1">
      <alignment horizontal="left" indent="1"/>
    </xf>
    <xf numFmtId="0" fontId="0" fillId="0" borderId="8" xfId="0" applyBorder="1" applyAlignment="1">
      <alignment horizontal="left" vertical="center"/>
    </xf>
    <xf numFmtId="0" fontId="0" fillId="0" borderId="8" xfId="0" applyBorder="1"/>
    <xf numFmtId="1" fontId="28" fillId="0" borderId="8" xfId="0" applyNumberFormat="1" applyFont="1" applyBorder="1" applyAlignment="1">
      <alignment horizontal="right" vertical="center"/>
    </xf>
    <xf numFmtId="0" fontId="0" fillId="0" borderId="8" xfId="0" applyBorder="1" applyAlignment="1">
      <alignment horizontal="left" vertical="center" indent="1"/>
    </xf>
    <xf numFmtId="0" fontId="28" fillId="0" borderId="8" xfId="0" applyFont="1" applyBorder="1" applyAlignment="1">
      <alignment vertical="center"/>
    </xf>
    <xf numFmtId="49" fontId="0" fillId="0" borderId="13" xfId="0" applyNumberFormat="1" applyFont="1" applyBorder="1" applyAlignment="1">
      <alignment horizontal="left" vertical="center"/>
    </xf>
    <xf numFmtId="0" fontId="0" fillId="0" borderId="6" xfId="0" applyBorder="1" applyAlignment="1">
      <alignment horizontal="left" vertical="center" indent="1"/>
    </xf>
    <xf numFmtId="1" fontId="28" fillId="0" borderId="12" xfId="0" applyNumberFormat="1" applyFont="1" applyBorder="1" applyAlignment="1">
      <alignment horizontal="right" vertical="center"/>
    </xf>
    <xf numFmtId="0" fontId="0" fillId="0" borderId="20" xfId="0" applyBorder="1" applyAlignment="1">
      <alignment horizontal="left" vertical="center" indent="1"/>
    </xf>
    <xf numFmtId="0" fontId="0" fillId="0" borderId="18" xfId="0" applyBorder="1" applyAlignment="1">
      <alignment horizontal="left" vertical="center"/>
    </xf>
    <xf numFmtId="0" fontId="0" fillId="0" borderId="18" xfId="0" applyBorder="1"/>
    <xf numFmtId="1" fontId="28" fillId="0" borderId="27" xfId="0" applyNumberFormat="1" applyFont="1" applyBorder="1" applyAlignment="1">
      <alignment horizontal="right" vertical="center"/>
    </xf>
    <xf numFmtId="0" fontId="0" fillId="0" borderId="18" xfId="0" applyBorder="1" applyAlignment="1">
      <alignment horizontal="left" vertical="center" indent="1"/>
    </xf>
    <xf numFmtId="49" fontId="0" fillId="0" borderId="14" xfId="0" applyNumberFormat="1" applyFont="1" applyBorder="1" applyAlignment="1">
      <alignment horizontal="left" vertical="center"/>
    </xf>
    <xf numFmtId="0" fontId="7" fillId="4" borderId="15" xfId="0" applyFont="1" applyFill="1" applyBorder="1" applyAlignment="1">
      <alignment horizontal="left" vertical="center" indent="1"/>
    </xf>
    <xf numFmtId="0" fontId="10" fillId="4" borderId="16" xfId="0" applyFont="1" applyFill="1" applyBorder="1" applyAlignment="1">
      <alignment horizontal="left" vertical="center"/>
    </xf>
    <xf numFmtId="0" fontId="0" fillId="4" borderId="16" xfId="0" applyFill="1" applyBorder="1" applyAlignment="1">
      <alignment horizontal="left" vertical="center"/>
    </xf>
    <xf numFmtId="4" fontId="7" fillId="4" borderId="16" xfId="0" applyNumberFormat="1" applyFont="1" applyFill="1" applyBorder="1" applyAlignment="1">
      <alignment horizontal="left" vertical="center"/>
    </xf>
    <xf numFmtId="49" fontId="0" fillId="4" borderId="17" xfId="0" applyNumberFormat="1" applyFill="1" applyBorder="1" applyAlignment="1">
      <alignment horizontal="left" vertical="center"/>
    </xf>
    <xf numFmtId="0" fontId="0" fillId="4" borderId="16" xfId="0" applyFill="1" applyBorder="1"/>
    <xf numFmtId="49" fontId="28" fillId="4" borderId="17" xfId="0" applyNumberFormat="1" applyFont="1" applyFill="1" applyBorder="1" applyAlignment="1">
      <alignment horizontal="left" vertical="center"/>
    </xf>
    <xf numFmtId="0" fontId="0" fillId="0" borderId="25" xfId="0" applyBorder="1" applyAlignment="1">
      <alignment horizontal="right"/>
    </xf>
    <xf numFmtId="0" fontId="0" fillId="0" borderId="10" xfId="0" applyBorder="1" applyAlignment="1">
      <alignment horizontal="right"/>
    </xf>
    <xf numFmtId="0" fontId="0" fillId="0" borderId="0" xfId="0" applyBorder="1" applyAlignment="1">
      <alignment horizontal="center" vertical="center"/>
    </xf>
    <xf numFmtId="0" fontId="28" fillId="0" borderId="18" xfId="0" applyFont="1" applyBorder="1" applyAlignment="1">
      <alignment vertical="top"/>
    </xf>
    <xf numFmtId="14" fontId="28" fillId="0" borderId="18" xfId="0" applyNumberFormat="1" applyFont="1" applyBorder="1" applyAlignment="1">
      <alignment horizontal="center" vertical="top"/>
    </xf>
    <xf numFmtId="0" fontId="28" fillId="0" borderId="10" xfId="0" applyFont="1" applyBorder="1"/>
    <xf numFmtId="0" fontId="28" fillId="0" borderId="0" xfId="0" applyFont="1" applyBorder="1"/>
    <xf numFmtId="0" fontId="28" fillId="0" borderId="18" xfId="0" applyFont="1" applyBorder="1"/>
    <xf numFmtId="0" fontId="28" fillId="0" borderId="18" xfId="0" applyFont="1" applyBorder="1" applyAlignment="1"/>
    <xf numFmtId="0" fontId="28" fillId="0" borderId="25" xfId="0" applyFont="1" applyBorder="1" applyAlignment="1">
      <alignment horizontal="right"/>
    </xf>
    <xf numFmtId="0" fontId="28" fillId="0" borderId="0" xfId="0" applyFont="1"/>
    <xf numFmtId="0" fontId="0" fillId="0" borderId="0" xfId="0" applyBorder="1" applyAlignment="1">
      <alignment horizontal="center"/>
    </xf>
    <xf numFmtId="0" fontId="0" fillId="0" borderId="53" xfId="0" applyBorder="1"/>
    <xf numFmtId="0" fontId="0" fillId="0" borderId="1" xfId="0" applyBorder="1"/>
    <xf numFmtId="0" fontId="0" fillId="0" borderId="1" xfId="0" applyBorder="1" applyAlignment="1"/>
    <xf numFmtId="0" fontId="0" fillId="0" borderId="54" xfId="0" applyBorder="1" applyAlignment="1">
      <alignment horizontal="right"/>
    </xf>
    <xf numFmtId="0" fontId="7" fillId="0" borderId="0" xfId="0" applyFont="1" applyAlignment="1">
      <alignment horizontal="left"/>
    </xf>
    <xf numFmtId="0" fontId="25" fillId="0" borderId="0" xfId="0" applyFont="1" applyAlignment="1">
      <alignment horizontal="center"/>
    </xf>
    <xf numFmtId="0" fontId="25" fillId="0" borderId="0" xfId="0" applyFont="1" applyAlignment="1">
      <alignment horizontal="center" shrinkToFit="1"/>
    </xf>
    <xf numFmtId="3" fontId="0" fillId="0" borderId="24" xfId="0" applyNumberFormat="1" applyBorder="1"/>
    <xf numFmtId="3" fontId="31" fillId="5" borderId="55" xfId="0" applyNumberFormat="1" applyFont="1" applyFill="1" applyBorder="1" applyAlignment="1">
      <alignment vertical="center"/>
    </xf>
    <xf numFmtId="3" fontId="31" fillId="5" borderId="29" xfId="0" applyNumberFormat="1" applyFont="1" applyFill="1" applyBorder="1" applyAlignment="1">
      <alignment vertical="center"/>
    </xf>
    <xf numFmtId="3" fontId="31" fillId="5" borderId="29" xfId="0" applyNumberFormat="1" applyFont="1" applyFill="1" applyBorder="1" applyAlignment="1">
      <alignment vertical="center" wrapText="1"/>
    </xf>
    <xf numFmtId="3" fontId="32" fillId="5" borderId="47" xfId="0" applyNumberFormat="1" applyFont="1" applyFill="1" applyBorder="1" applyAlignment="1">
      <alignment horizontal="center" vertical="center" wrapText="1" shrinkToFit="1"/>
    </xf>
    <xf numFmtId="3" fontId="31" fillId="5" borderId="47" xfId="0" applyNumberFormat="1" applyFont="1" applyFill="1" applyBorder="1" applyAlignment="1">
      <alignment horizontal="center" vertical="center" wrapText="1" shrinkToFit="1"/>
    </xf>
    <xf numFmtId="3" fontId="31" fillId="5" borderId="47" xfId="0" applyNumberFormat="1" applyFont="1" applyFill="1" applyBorder="1" applyAlignment="1">
      <alignment horizontal="center" vertical="center" wrapText="1"/>
    </xf>
    <xf numFmtId="3" fontId="0" fillId="0" borderId="55" xfId="0" applyNumberFormat="1" applyBorder="1" applyAlignment="1"/>
    <xf numFmtId="3" fontId="11" fillId="0" borderId="47" xfId="0" applyNumberFormat="1" applyFont="1" applyBorder="1" applyAlignment="1">
      <alignment horizontal="right" wrapText="1" shrinkToFit="1"/>
    </xf>
    <xf numFmtId="3" fontId="11" fillId="0" borderId="47" xfId="0" applyNumberFormat="1" applyFont="1" applyBorder="1" applyAlignment="1">
      <alignment horizontal="right" shrinkToFit="1"/>
    </xf>
    <xf numFmtId="3" fontId="0" fillId="0" borderId="47" xfId="0" applyNumberFormat="1" applyBorder="1" applyAlignment="1">
      <alignment shrinkToFit="1"/>
    </xf>
    <xf numFmtId="3" fontId="0" fillId="0" borderId="47" xfId="0" applyNumberFormat="1" applyBorder="1" applyAlignment="1"/>
    <xf numFmtId="3" fontId="0" fillId="0" borderId="9" xfId="0" applyNumberFormat="1" applyBorder="1" applyAlignment="1"/>
    <xf numFmtId="3" fontId="0" fillId="0" borderId="9" xfId="0" applyNumberFormat="1" applyBorder="1" applyAlignment="1">
      <alignment wrapText="1" shrinkToFit="1"/>
    </xf>
    <xf numFmtId="3" fontId="0" fillId="0" borderId="9" xfId="0" applyNumberFormat="1" applyBorder="1" applyAlignment="1">
      <alignment shrinkToFit="1"/>
    </xf>
    <xf numFmtId="3" fontId="27" fillId="0" borderId="56" xfId="0" applyNumberFormat="1" applyFont="1" applyBorder="1" applyAlignment="1"/>
    <xf numFmtId="3" fontId="27" fillId="0" borderId="42" xfId="0" applyNumberFormat="1" applyFont="1" applyBorder="1" applyAlignment="1">
      <alignment wrapText="1" shrinkToFit="1"/>
    </xf>
    <xf numFmtId="3" fontId="27" fillId="0" borderId="42" xfId="0" applyNumberFormat="1" applyFont="1" applyBorder="1" applyAlignment="1">
      <alignment shrinkToFit="1"/>
    </xf>
    <xf numFmtId="3" fontId="0" fillId="0" borderId="43" xfId="0" applyNumberFormat="1" applyBorder="1" applyAlignment="1"/>
    <xf numFmtId="4" fontId="16" fillId="6" borderId="47" xfId="1" applyNumberFormat="1" applyFont="1" applyFill="1" applyBorder="1" applyAlignment="1" applyProtection="1">
      <alignment horizontal="right"/>
      <protection locked="0"/>
    </xf>
    <xf numFmtId="0" fontId="9" fillId="0" borderId="0" xfId="1" applyFill="1"/>
    <xf numFmtId="4" fontId="9" fillId="0" borderId="5" xfId="1" applyNumberFormat="1" applyFill="1" applyBorder="1" applyAlignment="1">
      <alignment horizontal="right"/>
    </xf>
    <xf numFmtId="0" fontId="9" fillId="0" borderId="5" xfId="1" applyFill="1" applyBorder="1" applyAlignment="1">
      <alignment horizontal="center"/>
    </xf>
    <xf numFmtId="0" fontId="37" fillId="0" borderId="5" xfId="1" applyFont="1" applyFill="1" applyBorder="1"/>
    <xf numFmtId="49" fontId="37" fillId="0" borderId="5" xfId="1" applyNumberFormat="1" applyFont="1" applyFill="1" applyBorder="1" applyAlignment="1">
      <alignment horizontal="left"/>
    </xf>
    <xf numFmtId="4" fontId="38" fillId="0" borderId="44" xfId="1" applyNumberFormat="1" applyFont="1" applyFill="1" applyBorder="1"/>
    <xf numFmtId="4" fontId="38" fillId="0" borderId="44" xfId="1" applyNumberFormat="1" applyFont="1" applyFill="1" applyBorder="1" applyAlignment="1">
      <alignment horizontal="right"/>
    </xf>
    <xf numFmtId="49" fontId="38" fillId="0" borderId="44" xfId="1" applyNumberFormat="1" applyFont="1" applyFill="1" applyBorder="1" applyAlignment="1">
      <alignment horizontal="center" shrinkToFit="1"/>
    </xf>
    <xf numFmtId="0" fontId="8" fillId="0" borderId="44" xfId="1" applyFont="1" applyFill="1" applyBorder="1" applyAlignment="1">
      <alignment wrapText="1"/>
    </xf>
    <xf numFmtId="49" fontId="8" fillId="0" borderId="44" xfId="1" applyNumberFormat="1" applyFont="1" applyFill="1" applyBorder="1" applyAlignment="1">
      <alignment horizontal="left"/>
    </xf>
    <xf numFmtId="0" fontId="36" fillId="0" borderId="44" xfId="1" applyFont="1" applyFill="1" applyBorder="1" applyAlignment="1">
      <alignment horizontal="center"/>
    </xf>
    <xf numFmtId="0" fontId="9" fillId="0" borderId="44" xfId="1" applyNumberFormat="1" applyFill="1" applyBorder="1"/>
    <xf numFmtId="0" fontId="9" fillId="0" borderId="44" xfId="1" applyNumberFormat="1" applyFill="1" applyBorder="1" applyAlignment="1">
      <alignment horizontal="right"/>
    </xf>
    <xf numFmtId="0" fontId="9" fillId="0" borderId="44" xfId="1" applyFill="1" applyBorder="1" applyAlignment="1">
      <alignment horizontal="center"/>
    </xf>
    <xf numFmtId="0" fontId="10" fillId="0" borderId="44" xfId="1" applyFont="1" applyFill="1" applyBorder="1"/>
    <xf numFmtId="49" fontId="10" fillId="0" borderId="44" xfId="1" applyNumberFormat="1" applyFont="1" applyFill="1" applyBorder="1" applyAlignment="1">
      <alignment horizontal="left"/>
    </xf>
    <xf numFmtId="0" fontId="10" fillId="0" borderId="44" xfId="1" applyFont="1" applyFill="1" applyBorder="1" applyAlignment="1">
      <alignment horizontal="center"/>
    </xf>
    <xf numFmtId="0" fontId="9" fillId="0" borderId="0" xfId="1" applyAlignment="1">
      <alignment vertical="top"/>
    </xf>
    <xf numFmtId="0" fontId="15" fillId="0" borderId="0" xfId="1" applyFont="1" applyAlignment="1">
      <alignment vertical="top"/>
    </xf>
    <xf numFmtId="4" fontId="38" fillId="0" borderId="44" xfId="1" applyNumberFormat="1" applyFont="1" applyFill="1" applyBorder="1" applyAlignment="1">
      <alignment horizontal="right" vertical="top"/>
    </xf>
    <xf numFmtId="49" fontId="38" fillId="0" borderId="44" xfId="1" applyNumberFormat="1" applyFont="1" applyFill="1" applyBorder="1" applyAlignment="1">
      <alignment horizontal="center" vertical="top" shrinkToFit="1"/>
    </xf>
    <xf numFmtId="0" fontId="8" fillId="0" borderId="44" xfId="1" applyFont="1" applyFill="1" applyBorder="1" applyAlignment="1">
      <alignment vertical="top" wrapText="1"/>
    </xf>
    <xf numFmtId="49" fontId="8" fillId="0" borderId="44" xfId="1" applyNumberFormat="1" applyFont="1" applyFill="1" applyBorder="1" applyAlignment="1">
      <alignment horizontal="left" vertical="top"/>
    </xf>
    <xf numFmtId="0" fontId="36" fillId="0" borderId="44" xfId="1" applyFont="1" applyFill="1" applyBorder="1" applyAlignment="1">
      <alignment horizontal="center" vertical="top"/>
    </xf>
    <xf numFmtId="0" fontId="39" fillId="0" borderId="9" xfId="1" applyFont="1" applyFill="1" applyBorder="1" applyAlignment="1">
      <alignment horizontal="center"/>
    </xf>
    <xf numFmtId="0" fontId="39" fillId="0" borderId="7" xfId="1" applyFont="1" applyFill="1" applyBorder="1" applyAlignment="1">
      <alignment horizontal="center"/>
    </xf>
    <xf numFmtId="0" fontId="39" fillId="0" borderId="7" xfId="1" applyNumberFormat="1" applyFont="1" applyFill="1" applyBorder="1" applyAlignment="1">
      <alignment horizontal="center"/>
    </xf>
    <xf numFmtId="49" fontId="39" fillId="0" borderId="9" xfId="1" applyNumberFormat="1" applyFont="1" applyFill="1" applyBorder="1"/>
    <xf numFmtId="0" fontId="9" fillId="0" borderId="0" xfId="1" applyFill="1" applyAlignment="1"/>
    <xf numFmtId="0" fontId="9" fillId="0" borderId="0" xfId="1" applyFill="1" applyAlignment="1">
      <alignment horizontal="right"/>
    </xf>
    <xf numFmtId="0" fontId="9" fillId="0" borderId="0" xfId="1" applyFont="1" applyFill="1"/>
    <xf numFmtId="0" fontId="11" fillId="0" borderId="0" xfId="1" applyFont="1" applyFill="1"/>
    <xf numFmtId="0" fontId="9" fillId="0" borderId="38" xfId="1" applyFill="1" applyBorder="1"/>
    <xf numFmtId="0" fontId="37" fillId="0" borderId="38" xfId="1" applyFont="1" applyFill="1" applyBorder="1"/>
    <xf numFmtId="0" fontId="9" fillId="0" borderId="35" xfId="1" applyFill="1" applyBorder="1"/>
    <xf numFmtId="0" fontId="9" fillId="0" borderId="33" xfId="1" applyFill="1" applyBorder="1" applyAlignment="1">
      <alignment horizontal="left"/>
    </xf>
    <xf numFmtId="0" fontId="11" fillId="0" borderId="33" xfId="1" applyFont="1" applyFill="1" applyBorder="1" applyAlignment="1">
      <alignment horizontal="right"/>
    </xf>
    <xf numFmtId="0" fontId="9" fillId="0" borderId="33" xfId="1" applyFill="1" applyBorder="1"/>
    <xf numFmtId="0" fontId="37" fillId="0" borderId="33" xfId="1" applyFont="1" applyFill="1" applyBorder="1"/>
    <xf numFmtId="0" fontId="40" fillId="0" borderId="0" xfId="1" applyFont="1" applyFill="1" applyAlignment="1">
      <alignment horizontal="centerContinuous"/>
    </xf>
    <xf numFmtId="0" fontId="40" fillId="0" borderId="0" xfId="1" applyFont="1" applyFill="1" applyAlignment="1">
      <alignment horizontal="right"/>
    </xf>
    <xf numFmtId="0" fontId="41" fillId="0" borderId="0" xfId="1" applyFont="1" applyFill="1" applyAlignment="1">
      <alignment horizontal="centerContinuous"/>
    </xf>
    <xf numFmtId="0" fontId="43" fillId="0" borderId="0" xfId="3" applyFont="1"/>
    <xf numFmtId="1" fontId="43" fillId="0" borderId="0" xfId="3" applyNumberFormat="1" applyFont="1"/>
    <xf numFmtId="3" fontId="43" fillId="0" borderId="0" xfId="3" applyNumberFormat="1" applyFont="1"/>
    <xf numFmtId="3" fontId="2" fillId="0" borderId="0" xfId="3" applyNumberFormat="1" applyFont="1" applyAlignment="1">
      <alignment horizontal="right"/>
    </xf>
    <xf numFmtId="0" fontId="6" fillId="0" borderId="0" xfId="3" applyFont="1" applyFill="1" applyBorder="1"/>
    <xf numFmtId="3" fontId="44" fillId="0" borderId="0" xfId="3" applyNumberFormat="1" applyFont="1"/>
    <xf numFmtId="0" fontId="3" fillId="0" borderId="0" xfId="3" applyFont="1"/>
    <xf numFmtId="0" fontId="44" fillId="0" borderId="0" xfId="3" applyFont="1"/>
    <xf numFmtId="0" fontId="45" fillId="0" borderId="0" xfId="3" applyFont="1" applyFill="1" applyBorder="1" applyAlignment="1">
      <alignment horizontal="center" vertical="top"/>
    </xf>
    <xf numFmtId="1" fontId="45" fillId="0" borderId="0" xfId="3" applyNumberFormat="1" applyFont="1" applyFill="1" applyBorder="1" applyAlignment="1">
      <alignment horizontal="center" vertical="top"/>
    </xf>
    <xf numFmtId="0" fontId="45" fillId="0" borderId="0" xfId="3" applyFont="1" applyFill="1" applyBorder="1" applyAlignment="1">
      <alignment horizontal="left" vertical="top"/>
    </xf>
    <xf numFmtId="0" fontId="45" fillId="0" borderId="0" xfId="3" applyFont="1" applyFill="1" applyBorder="1" applyAlignment="1">
      <alignment horizontal="right" vertical="top"/>
    </xf>
    <xf numFmtId="3" fontId="44" fillId="0" borderId="0" xfId="3" applyNumberFormat="1" applyFont="1" applyAlignment="1">
      <alignment horizontal="right"/>
    </xf>
    <xf numFmtId="3" fontId="45" fillId="0" borderId="0" xfId="3" applyNumberFormat="1" applyFont="1" applyFill="1" applyBorder="1" applyAlignment="1">
      <alignment horizontal="center" vertical="top"/>
    </xf>
    <xf numFmtId="3" fontId="45" fillId="0" borderId="0" xfId="3" applyNumberFormat="1" applyFont="1" applyFill="1" applyBorder="1" applyAlignment="1">
      <alignment horizontal="right" vertical="top"/>
    </xf>
    <xf numFmtId="0" fontId="2" fillId="0" borderId="0" xfId="3" applyFont="1"/>
    <xf numFmtId="0" fontId="2" fillId="0" borderId="0" xfId="3" applyFont="1" applyFill="1"/>
    <xf numFmtId="0" fontId="2" fillId="0" borderId="0" xfId="3" applyNumberFormat="1" applyFont="1" applyFill="1"/>
    <xf numFmtId="0" fontId="45" fillId="0" borderId="0" xfId="3" applyFont="1" applyAlignment="1">
      <alignment wrapText="1"/>
    </xf>
    <xf numFmtId="0" fontId="45" fillId="0" borderId="0" xfId="3" applyFont="1" applyFill="1" applyAlignment="1">
      <alignment wrapText="1"/>
    </xf>
    <xf numFmtId="0" fontId="2" fillId="0" borderId="0" xfId="3" applyFont="1" applyAlignment="1"/>
    <xf numFmtId="0" fontId="6" fillId="0" borderId="0" xfId="3" applyFont="1"/>
    <xf numFmtId="2" fontId="45" fillId="0" borderId="0" xfId="3" applyNumberFormat="1" applyFont="1" applyFill="1" applyBorder="1" applyAlignment="1">
      <alignment horizontal="center" vertical="top"/>
    </xf>
    <xf numFmtId="2" fontId="45" fillId="0" borderId="0" xfId="3" applyNumberFormat="1" applyFont="1" applyFill="1" applyBorder="1" applyAlignment="1">
      <alignment horizontal="left" vertical="top"/>
    </xf>
    <xf numFmtId="1" fontId="45" fillId="0" borderId="0" xfId="3" applyNumberFormat="1" applyFont="1" applyFill="1" applyBorder="1" applyAlignment="1">
      <alignment horizontal="right" vertical="top"/>
    </xf>
    <xf numFmtId="0" fontId="45" fillId="0" borderId="76" xfId="3" applyFont="1" applyFill="1" applyBorder="1" applyAlignment="1">
      <alignment horizontal="right" vertical="top"/>
    </xf>
    <xf numFmtId="0" fontId="45" fillId="0" borderId="76" xfId="3" applyFont="1" applyFill="1" applyBorder="1" applyAlignment="1">
      <alignment horizontal="center" vertical="top"/>
    </xf>
    <xf numFmtId="1" fontId="45" fillId="0" borderId="76" xfId="3" applyNumberFormat="1" applyFont="1" applyFill="1" applyBorder="1" applyAlignment="1">
      <alignment horizontal="center" vertical="top"/>
    </xf>
    <xf numFmtId="0" fontId="45" fillId="0" borderId="76" xfId="3" applyFont="1" applyFill="1" applyBorder="1" applyAlignment="1">
      <alignment horizontal="left" vertical="top"/>
    </xf>
    <xf numFmtId="1" fontId="2" fillId="0" borderId="0" xfId="3" applyNumberFormat="1" applyFont="1"/>
    <xf numFmtId="0" fontId="46" fillId="0" borderId="0" xfId="3" applyFont="1"/>
    <xf numFmtId="0" fontId="46" fillId="0" borderId="0" xfId="3" applyFont="1" applyAlignment="1">
      <alignment horizontal="right"/>
    </xf>
    <xf numFmtId="0" fontId="1" fillId="0" borderId="0" xfId="3" applyFont="1"/>
    <xf numFmtId="3" fontId="45" fillId="6" borderId="0" xfId="3" applyNumberFormat="1" applyFont="1" applyFill="1" applyBorder="1" applyAlignment="1" applyProtection="1">
      <alignment horizontal="right" vertical="top"/>
      <protection locked="0"/>
    </xf>
    <xf numFmtId="3" fontId="43" fillId="6" borderId="0" xfId="3" applyNumberFormat="1" applyFont="1" applyFill="1" applyProtection="1">
      <protection locked="0"/>
    </xf>
    <xf numFmtId="0" fontId="45" fillId="6" borderId="0" xfId="3" applyFont="1" applyFill="1" applyBorder="1" applyAlignment="1" applyProtection="1">
      <alignment horizontal="center" vertical="top"/>
      <protection locked="0"/>
    </xf>
    <xf numFmtId="1" fontId="47" fillId="0" borderId="0" xfId="3" applyNumberFormat="1" applyFont="1"/>
    <xf numFmtId="0" fontId="47" fillId="0" borderId="0" xfId="3" applyFont="1"/>
    <xf numFmtId="3" fontId="47" fillId="0" borderId="0" xfId="3" applyNumberFormat="1" applyFont="1"/>
    <xf numFmtId="4" fontId="38" fillId="6" borderId="44" xfId="1" applyNumberFormat="1" applyFont="1" applyFill="1" applyBorder="1" applyAlignment="1" applyProtection="1">
      <alignment horizontal="right"/>
      <protection locked="0"/>
    </xf>
    <xf numFmtId="4" fontId="38" fillId="6" borderId="44" xfId="1" applyNumberFormat="1" applyFont="1" applyFill="1" applyBorder="1" applyAlignment="1" applyProtection="1">
      <alignment horizontal="right" vertical="top"/>
      <protection locked="0"/>
    </xf>
    <xf numFmtId="0" fontId="48" fillId="0" borderId="56" xfId="1" applyFont="1" applyBorder="1"/>
    <xf numFmtId="0" fontId="48" fillId="0" borderId="42" xfId="1" applyFont="1" applyBorder="1"/>
    <xf numFmtId="0" fontId="49" fillId="0" borderId="42" xfId="1" applyFont="1" applyFill="1" applyBorder="1"/>
    <xf numFmtId="0" fontId="48" fillId="0" borderId="42" xfId="1" applyFont="1" applyFill="1" applyBorder="1" applyAlignment="1">
      <alignment horizontal="center"/>
    </xf>
    <xf numFmtId="4" fontId="48" fillId="0" borderId="42" xfId="1" applyNumberFormat="1" applyFont="1" applyFill="1" applyBorder="1" applyAlignment="1">
      <alignment horizontal="right"/>
    </xf>
    <xf numFmtId="0" fontId="6" fillId="0" borderId="0" xfId="3" applyNumberFormat="1" applyFont="1"/>
    <xf numFmtId="4" fontId="27" fillId="0" borderId="43" xfId="1" applyNumberFormat="1" applyFont="1" applyBorder="1"/>
    <xf numFmtId="0" fontId="0" fillId="0" borderId="0" xfId="0" applyFont="1" applyAlignment="1" applyProtection="1">
      <alignment horizontal="left" vertical="center"/>
    </xf>
    <xf numFmtId="0" fontId="0" fillId="0" borderId="73" xfId="0" applyBorder="1" applyAlignment="1" applyProtection="1">
      <alignment horizontal="left" vertical="center"/>
    </xf>
    <xf numFmtId="0" fontId="0" fillId="0" borderId="72" xfId="0" applyBorder="1" applyAlignment="1" applyProtection="1">
      <alignment horizontal="left" vertical="center"/>
    </xf>
    <xf numFmtId="0" fontId="0" fillId="0" borderId="71" xfId="0" applyBorder="1" applyAlignment="1" applyProtection="1">
      <alignment horizontal="left" vertical="center"/>
    </xf>
    <xf numFmtId="0" fontId="0" fillId="0" borderId="62" xfId="0" applyBorder="1" applyAlignment="1" applyProtection="1">
      <alignment horizontal="left" vertical="center"/>
    </xf>
    <xf numFmtId="0" fontId="0" fillId="0" borderId="61" xfId="0" applyBorder="1" applyAlignment="1" applyProtection="1">
      <alignment horizontal="left" vertical="center"/>
    </xf>
    <xf numFmtId="0" fontId="51" fillId="0" borderId="0" xfId="0" applyFont="1" applyAlignment="1" applyProtection="1">
      <alignment horizontal="left" vertical="center"/>
    </xf>
    <xf numFmtId="0" fontId="52" fillId="0" borderId="0" xfId="0" applyFont="1" applyAlignment="1" applyProtection="1">
      <alignment horizontal="left" vertical="center"/>
    </xf>
    <xf numFmtId="0" fontId="53" fillId="0" borderId="0" xfId="0" applyFont="1" applyAlignment="1" applyProtection="1">
      <alignment horizontal="left" vertical="center"/>
    </xf>
    <xf numFmtId="0" fontId="0" fillId="8" borderId="0" xfId="0" applyFill="1" applyAlignment="1" applyProtection="1">
      <alignment horizontal="left" vertical="center"/>
    </xf>
    <xf numFmtId="0" fontId="57" fillId="0" borderId="0" xfId="0" applyFont="1" applyAlignment="1" applyProtection="1">
      <alignment horizontal="left" vertical="center"/>
    </xf>
    <xf numFmtId="0" fontId="58" fillId="0" borderId="0" xfId="0" applyFont="1" applyAlignment="1" applyProtection="1">
      <alignment horizontal="left" vertical="center"/>
    </xf>
    <xf numFmtId="0" fontId="59" fillId="0" borderId="62" xfId="0" applyFont="1" applyBorder="1" applyAlignment="1" applyProtection="1">
      <alignment horizontal="left" vertical="center"/>
    </xf>
    <xf numFmtId="0" fontId="59" fillId="0" borderId="0" xfId="0" applyFont="1" applyAlignment="1" applyProtection="1">
      <alignment horizontal="left" vertical="center"/>
    </xf>
    <xf numFmtId="0" fontId="59" fillId="0" borderId="61" xfId="0" applyFont="1" applyBorder="1" applyAlignment="1" applyProtection="1">
      <alignment horizontal="left" vertical="center"/>
    </xf>
    <xf numFmtId="0" fontId="54" fillId="0" borderId="0" xfId="0" applyFont="1" applyAlignment="1" applyProtection="1">
      <alignment horizontal="left" vertical="center"/>
    </xf>
    <xf numFmtId="0" fontId="61" fillId="0" borderId="62" xfId="0" applyFont="1" applyBorder="1" applyAlignment="1" applyProtection="1">
      <alignment horizontal="left" vertical="center"/>
    </xf>
    <xf numFmtId="0" fontId="61" fillId="0" borderId="0" xfId="0" applyFont="1" applyAlignment="1" applyProtection="1">
      <alignment horizontal="left" vertical="center"/>
    </xf>
    <xf numFmtId="0" fontId="61" fillId="0" borderId="61" xfId="0" applyFont="1" applyBorder="1" applyAlignment="1" applyProtection="1">
      <alignment horizontal="left" vertical="center"/>
    </xf>
    <xf numFmtId="0" fontId="0" fillId="0" borderId="60" xfId="0" applyBorder="1" applyAlignment="1" applyProtection="1">
      <alignment horizontal="left" vertical="center"/>
    </xf>
    <xf numFmtId="0" fontId="51" fillId="0" borderId="60" xfId="0" applyFont="1" applyBorder="1" applyAlignment="1" applyProtection="1">
      <alignment horizontal="center" vertical="center"/>
    </xf>
    <xf numFmtId="0" fontId="0" fillId="0" borderId="75" xfId="0" applyBorder="1" applyAlignment="1" applyProtection="1">
      <alignment horizontal="left" vertical="center"/>
    </xf>
    <xf numFmtId="0" fontId="56" fillId="0" borderId="75" xfId="0" applyFont="1" applyBorder="1" applyAlignment="1" applyProtection="1">
      <alignment horizontal="center" vertical="center"/>
    </xf>
    <xf numFmtId="165" fontId="0" fillId="0" borderId="0" xfId="0" applyNumberFormat="1" applyFont="1" applyAlignment="1" applyProtection="1">
      <alignment horizontal="right" vertical="center"/>
    </xf>
    <xf numFmtId="0" fontId="0" fillId="0" borderId="74" xfId="0" applyBorder="1" applyAlignment="1" applyProtection="1">
      <alignment horizontal="left" vertical="center"/>
    </xf>
    <xf numFmtId="0" fontId="56" fillId="0" borderId="74" xfId="0" applyFont="1" applyBorder="1" applyAlignment="1" applyProtection="1">
      <alignment horizontal="center" vertical="center"/>
    </xf>
    <xf numFmtId="0" fontId="57" fillId="8" borderId="0" xfId="0" applyFont="1" applyFill="1" applyAlignment="1" applyProtection="1">
      <alignment horizontal="left" vertical="center"/>
    </xf>
    <xf numFmtId="0" fontId="0" fillId="0" borderId="59" xfId="0" applyBorder="1" applyAlignment="1" applyProtection="1">
      <alignment horizontal="left" vertical="center"/>
    </xf>
    <xf numFmtId="0" fontId="0" fillId="0" borderId="58" xfId="0" applyBorder="1" applyAlignment="1" applyProtection="1">
      <alignment horizontal="left" vertical="center"/>
    </xf>
    <xf numFmtId="0" fontId="0" fillId="0" borderId="57" xfId="0" applyBorder="1" applyAlignment="1" applyProtection="1">
      <alignment horizontal="left" vertical="center"/>
    </xf>
    <xf numFmtId="0" fontId="0" fillId="0" borderId="0" xfId="0" applyAlignment="1" applyProtection="1">
      <alignment horizontal="left" vertical="top"/>
    </xf>
    <xf numFmtId="0" fontId="0" fillId="0" borderId="0" xfId="0" applyFont="1" applyAlignment="1" applyProtection="1">
      <alignment horizontal="left" vertical="top"/>
    </xf>
    <xf numFmtId="0" fontId="0" fillId="0" borderId="0" xfId="0" applyFont="1" applyAlignment="1" applyProtection="1">
      <alignment horizontal="center" vertical="center" wrapText="1"/>
    </xf>
    <xf numFmtId="0" fontId="0" fillId="0" borderId="62" xfId="0" applyBorder="1" applyAlignment="1" applyProtection="1">
      <alignment horizontal="center" vertical="center" wrapText="1"/>
    </xf>
    <xf numFmtId="0" fontId="53" fillId="8" borderId="70" xfId="0" applyFont="1" applyFill="1" applyBorder="1" applyAlignment="1" applyProtection="1">
      <alignment horizontal="center" vertical="center" wrapText="1"/>
    </xf>
    <xf numFmtId="0" fontId="53" fillId="8" borderId="69" xfId="0" applyFont="1" applyFill="1" applyBorder="1" applyAlignment="1" applyProtection="1">
      <alignment horizontal="center" vertical="center" wrapText="1"/>
    </xf>
    <xf numFmtId="0" fontId="0" fillId="0" borderId="61" xfId="0" applyBorder="1" applyAlignment="1" applyProtection="1">
      <alignment horizontal="center" vertical="center" wrapText="1"/>
    </xf>
    <xf numFmtId="0" fontId="51" fillId="0" borderId="70" xfId="0" applyFont="1" applyBorder="1" applyAlignment="1" applyProtection="1">
      <alignment horizontal="center" vertical="center" wrapText="1"/>
    </xf>
    <xf numFmtId="0" fontId="51" fillId="0" borderId="69" xfId="0" applyFont="1" applyBorder="1" applyAlignment="1" applyProtection="1">
      <alignment horizontal="center" vertical="center" wrapText="1"/>
    </xf>
    <xf numFmtId="0" fontId="51" fillId="0" borderId="68" xfId="0" applyFont="1" applyBorder="1" applyAlignment="1" applyProtection="1">
      <alignment horizontal="center" vertical="center" wrapText="1"/>
    </xf>
    <xf numFmtId="0" fontId="0" fillId="0" borderId="67" xfId="0" applyBorder="1" applyAlignment="1" applyProtection="1">
      <alignment horizontal="left" vertical="center"/>
    </xf>
    <xf numFmtId="0" fontId="0" fillId="0" borderId="66" xfId="0" applyBorder="1" applyAlignment="1" applyProtection="1">
      <alignment horizontal="left" vertical="center"/>
    </xf>
    <xf numFmtId="167" fontId="62" fillId="0" borderId="66" xfId="0" applyNumberFormat="1" applyFont="1" applyBorder="1" applyAlignment="1" applyProtection="1">
      <alignment horizontal="right"/>
    </xf>
    <xf numFmtId="167" fontId="62" fillId="0" borderId="65" xfId="0" applyNumberFormat="1" applyFont="1" applyBorder="1" applyAlignment="1" applyProtection="1">
      <alignment horizontal="right"/>
    </xf>
    <xf numFmtId="165" fontId="63" fillId="0" borderId="0" xfId="0" applyNumberFormat="1" applyFont="1" applyAlignment="1" applyProtection="1">
      <alignment horizontal="right" vertical="center"/>
    </xf>
    <xf numFmtId="0" fontId="0" fillId="0" borderId="0" xfId="0" applyFont="1" applyAlignment="1" applyProtection="1">
      <alignment horizontal="left"/>
    </xf>
    <xf numFmtId="0" fontId="60" fillId="0" borderId="62" xfId="0" applyFont="1" applyBorder="1" applyAlignment="1" applyProtection="1">
      <alignment horizontal="left"/>
    </xf>
    <xf numFmtId="0" fontId="59" fillId="0" borderId="0" xfId="0" applyFont="1" applyAlignment="1" applyProtection="1">
      <alignment horizontal="left"/>
    </xf>
    <xf numFmtId="0" fontId="60" fillId="0" borderId="61" xfId="0" applyFont="1" applyBorder="1" applyAlignment="1" applyProtection="1">
      <alignment horizontal="left"/>
    </xf>
    <xf numFmtId="0" fontId="60" fillId="0" borderId="64" xfId="0" applyFont="1" applyBorder="1" applyAlignment="1" applyProtection="1">
      <alignment horizontal="left"/>
    </xf>
    <xf numFmtId="167" fontId="60" fillId="0" borderId="0" xfId="0" applyNumberFormat="1" applyFont="1" applyAlignment="1" applyProtection="1">
      <alignment horizontal="right"/>
    </xf>
    <xf numFmtId="167" fontId="60" fillId="0" borderId="63" xfId="0" applyNumberFormat="1" applyFont="1" applyBorder="1" applyAlignment="1" applyProtection="1">
      <alignment horizontal="right"/>
    </xf>
    <xf numFmtId="0" fontId="60" fillId="0" borderId="0" xfId="0" applyFont="1" applyAlignment="1" applyProtection="1">
      <alignment horizontal="left"/>
    </xf>
    <xf numFmtId="165" fontId="60" fillId="0" borderId="0" xfId="0" applyNumberFormat="1" applyFont="1" applyAlignment="1" applyProtection="1">
      <alignment horizontal="right" vertical="center"/>
    </xf>
    <xf numFmtId="0" fontId="61" fillId="0" borderId="0" xfId="0" applyFont="1" applyAlignment="1" applyProtection="1">
      <alignment horizontal="left"/>
    </xf>
    <xf numFmtId="0" fontId="0" fillId="0" borderId="60" xfId="0" applyFont="1" applyBorder="1" applyAlignment="1" applyProtection="1">
      <alignment horizontal="center" vertical="center"/>
    </xf>
    <xf numFmtId="49" fontId="0" fillId="0" borderId="60" xfId="0" applyNumberFormat="1" applyFont="1" applyBorder="1" applyAlignment="1" applyProtection="1">
      <alignment horizontal="left" vertical="center" wrapText="1"/>
    </xf>
    <xf numFmtId="0" fontId="0" fillId="0" borderId="60" xfId="0" applyFont="1" applyBorder="1" applyAlignment="1" applyProtection="1">
      <alignment horizontal="center" vertical="center" wrapText="1"/>
    </xf>
    <xf numFmtId="166" fontId="0" fillId="0" borderId="60" xfId="0" applyNumberFormat="1" applyFont="1" applyBorder="1" applyAlignment="1" applyProtection="1">
      <alignment horizontal="right" vertical="center"/>
    </xf>
    <xf numFmtId="0" fontId="55" fillId="7" borderId="60" xfId="0" applyFont="1" applyFill="1" applyBorder="1" applyAlignment="1" applyProtection="1">
      <alignment horizontal="left" vertical="center"/>
    </xf>
    <xf numFmtId="0" fontId="55" fillId="0" borderId="0" xfId="0" applyFont="1" applyAlignment="1" applyProtection="1">
      <alignment horizontal="center" vertical="center"/>
    </xf>
    <xf numFmtId="167" fontId="55" fillId="0" borderId="0" xfId="0" applyNumberFormat="1" applyFont="1" applyAlignment="1" applyProtection="1">
      <alignment horizontal="right" vertical="center"/>
    </xf>
    <xf numFmtId="167" fontId="55" fillId="0" borderId="63" xfId="0" applyNumberFormat="1" applyFont="1" applyBorder="1" applyAlignment="1" applyProtection="1">
      <alignment horizontal="right" vertical="center"/>
    </xf>
    <xf numFmtId="0" fontId="64" fillId="0" borderId="62" xfId="0" applyFont="1" applyBorder="1" applyAlignment="1" applyProtection="1">
      <alignment horizontal="left" vertical="center"/>
    </xf>
    <xf numFmtId="0" fontId="64" fillId="0" borderId="0" xfId="0" applyFont="1" applyAlignment="1" applyProtection="1">
      <alignment horizontal="left" vertical="center"/>
    </xf>
    <xf numFmtId="166" fontId="64" fillId="0" borderId="0" xfId="0" applyNumberFormat="1" applyFont="1" applyAlignment="1" applyProtection="1">
      <alignment horizontal="right" vertical="center"/>
    </xf>
    <xf numFmtId="0" fontId="64" fillId="0" borderId="61" xfId="0" applyFont="1" applyBorder="1" applyAlignment="1" applyProtection="1">
      <alignment horizontal="left" vertical="center"/>
    </xf>
    <xf numFmtId="0" fontId="64" fillId="0" borderId="64" xfId="0" applyFont="1" applyBorder="1" applyAlignment="1" applyProtection="1">
      <alignment horizontal="left" vertical="center"/>
    </xf>
    <xf numFmtId="0" fontId="64" fillId="0" borderId="63" xfId="0" applyFont="1" applyBorder="1" applyAlignment="1" applyProtection="1">
      <alignment horizontal="left" vertical="center"/>
    </xf>
    <xf numFmtId="0" fontId="65" fillId="0" borderId="62" xfId="0" applyFont="1" applyBorder="1" applyAlignment="1" applyProtection="1">
      <alignment horizontal="left" vertical="center"/>
    </xf>
    <xf numFmtId="0" fontId="65" fillId="0" borderId="0" xfId="0" applyFont="1" applyAlignment="1" applyProtection="1">
      <alignment horizontal="left" vertical="center"/>
    </xf>
    <xf numFmtId="166" fontId="65" fillId="0" borderId="0" xfId="0" applyNumberFormat="1" applyFont="1" applyAlignment="1" applyProtection="1">
      <alignment horizontal="right" vertical="center"/>
    </xf>
    <xf numFmtId="0" fontId="65" fillId="0" borderId="61" xfId="0" applyFont="1" applyBorder="1" applyAlignment="1" applyProtection="1">
      <alignment horizontal="left" vertical="center"/>
    </xf>
    <xf numFmtId="0" fontId="65" fillId="0" borderId="64" xfId="0" applyFont="1" applyBorder="1" applyAlignment="1" applyProtection="1">
      <alignment horizontal="left" vertical="center"/>
    </xf>
    <xf numFmtId="0" fontId="65" fillId="0" borderId="63" xfId="0" applyFont="1" applyBorder="1" applyAlignment="1" applyProtection="1">
      <alignment horizontal="left" vertical="center"/>
    </xf>
    <xf numFmtId="0" fontId="66" fillId="0" borderId="60" xfId="0" applyFont="1" applyBorder="1" applyAlignment="1" applyProtection="1">
      <alignment horizontal="center" vertical="center"/>
    </xf>
    <xf numFmtId="49" fontId="66" fillId="0" borderId="60" xfId="0" applyNumberFormat="1" applyFont="1" applyBorder="1" applyAlignment="1" applyProtection="1">
      <alignment horizontal="left" vertical="center" wrapText="1"/>
    </xf>
    <xf numFmtId="0" fontId="66" fillId="0" borderId="60" xfId="0" applyFont="1" applyBorder="1" applyAlignment="1" applyProtection="1">
      <alignment horizontal="center" vertical="center" wrapText="1"/>
    </xf>
    <xf numFmtId="166" fontId="66" fillId="0" borderId="60" xfId="0" applyNumberFormat="1" applyFont="1" applyBorder="1" applyAlignment="1" applyProtection="1">
      <alignment horizontal="right" vertical="center"/>
    </xf>
    <xf numFmtId="0" fontId="28" fillId="6" borderId="0" xfId="0" applyFont="1" applyFill="1" applyBorder="1" applyAlignment="1" applyProtection="1">
      <alignment horizontal="left" vertical="center"/>
      <protection locked="0"/>
    </xf>
    <xf numFmtId="0" fontId="28" fillId="6" borderId="18" xfId="0" applyFont="1" applyFill="1" applyBorder="1" applyAlignment="1" applyProtection="1">
      <alignment horizontal="right" vertical="center"/>
      <protection locked="0"/>
    </xf>
    <xf numFmtId="164" fontId="2" fillId="6" borderId="9" xfId="0" applyNumberFormat="1" applyFont="1" applyFill="1" applyBorder="1" applyAlignment="1" applyProtection="1">
      <alignment horizontal="right"/>
      <protection locked="0"/>
    </xf>
    <xf numFmtId="4" fontId="29" fillId="0" borderId="12" xfId="0" applyNumberFormat="1" applyFont="1" applyBorder="1" applyAlignment="1">
      <alignment horizontal="right" vertical="center"/>
    </xf>
    <xf numFmtId="4" fontId="29" fillId="0" borderId="8" xfId="0" applyNumberFormat="1" applyFont="1" applyBorder="1" applyAlignment="1">
      <alignment horizontal="right" vertical="center"/>
    </xf>
    <xf numFmtId="0" fontId="25" fillId="0" borderId="2" xfId="0" applyFont="1" applyBorder="1" applyAlignment="1">
      <alignment horizontal="center" vertical="center"/>
    </xf>
    <xf numFmtId="0" fontId="25" fillId="0" borderId="4" xfId="0" applyFont="1" applyBorder="1" applyAlignment="1">
      <alignment horizontal="center" vertical="center"/>
    </xf>
    <xf numFmtId="0" fontId="25" fillId="0" borderId="23" xfId="0" applyFont="1" applyBorder="1" applyAlignment="1">
      <alignment horizontal="center" vertical="center"/>
    </xf>
    <xf numFmtId="0" fontId="28" fillId="6" borderId="29" xfId="0" applyFont="1" applyFill="1" applyBorder="1" applyAlignment="1" applyProtection="1">
      <alignment horizontal="left" vertical="center"/>
      <protection locked="0"/>
    </xf>
    <xf numFmtId="0" fontId="28" fillId="6" borderId="0" xfId="0" applyFont="1" applyFill="1" applyBorder="1" applyAlignment="1" applyProtection="1">
      <alignment horizontal="left" vertical="center"/>
      <protection locked="0"/>
    </xf>
    <xf numFmtId="0" fontId="28" fillId="6" borderId="18" xfId="0" applyFont="1" applyFill="1" applyBorder="1" applyAlignment="1" applyProtection="1">
      <alignment horizontal="left" vertical="center"/>
      <protection locked="0"/>
    </xf>
    <xf numFmtId="0" fontId="29" fillId="0" borderId="12" xfId="0" applyFont="1" applyBorder="1" applyAlignment="1">
      <alignment vertical="center"/>
    </xf>
    <xf numFmtId="0" fontId="29" fillId="0" borderId="8" xfId="0" applyFont="1" applyBorder="1" applyAlignment="1">
      <alignment vertical="center"/>
    </xf>
    <xf numFmtId="4" fontId="29" fillId="0" borderId="27" xfId="0" applyNumberFormat="1" applyFont="1" applyBorder="1" applyAlignment="1">
      <alignment horizontal="right" vertical="center"/>
    </xf>
    <xf numFmtId="4" fontId="29" fillId="0" borderId="18" xfId="0" applyNumberFormat="1" applyFont="1" applyBorder="1" applyAlignment="1">
      <alignment horizontal="right" vertical="center"/>
    </xf>
    <xf numFmtId="2" fontId="30" fillId="4" borderId="16" xfId="0" applyNumberFormat="1" applyFont="1" applyFill="1" applyBorder="1" applyAlignment="1">
      <alignment horizontal="right" vertical="center"/>
    </xf>
    <xf numFmtId="4" fontId="30" fillId="4" borderId="16" xfId="0" applyNumberFormat="1" applyFont="1" applyFill="1" applyBorder="1" applyAlignment="1">
      <alignment horizontal="right" vertical="center"/>
    </xf>
    <xf numFmtId="0" fontId="0" fillId="0" borderId="29" xfId="0" applyBorder="1" applyAlignment="1">
      <alignment horizontal="center"/>
    </xf>
    <xf numFmtId="3" fontId="27" fillId="0" borderId="42" xfId="0" applyNumberFormat="1" applyFont="1" applyBorder="1"/>
    <xf numFmtId="3" fontId="27" fillId="0" borderId="42" xfId="0" applyNumberFormat="1" applyFont="1" applyBorder="1" applyAlignment="1">
      <alignment wrapText="1"/>
    </xf>
    <xf numFmtId="3" fontId="0" fillId="0" borderId="29" xfId="0" applyNumberFormat="1" applyBorder="1"/>
    <xf numFmtId="3" fontId="0" fillId="0" borderId="29" xfId="0" applyNumberFormat="1" applyBorder="1" applyAlignment="1">
      <alignment wrapText="1"/>
    </xf>
    <xf numFmtId="3" fontId="0" fillId="0" borderId="9" xfId="0" applyNumberFormat="1" applyBorder="1"/>
    <xf numFmtId="3" fontId="0" fillId="0" borderId="9" xfId="0" applyNumberFormat="1" applyBorder="1" applyAlignment="1">
      <alignment wrapText="1"/>
    </xf>
    <xf numFmtId="3" fontId="0" fillId="0" borderId="47" xfId="0" applyNumberFormat="1" applyBorder="1"/>
    <xf numFmtId="3" fontId="0" fillId="0" borderId="47" xfId="0" applyNumberFormat="1" applyBorder="1" applyAlignment="1">
      <alignment wrapText="1"/>
    </xf>
    <xf numFmtId="0" fontId="2" fillId="0" borderId="31" xfId="1" applyFont="1" applyBorder="1" applyAlignment="1">
      <alignment horizontal="center"/>
    </xf>
    <xf numFmtId="0" fontId="2" fillId="0" borderId="32" xfId="1" applyFont="1" applyBorder="1" applyAlignment="1">
      <alignment horizontal="center"/>
    </xf>
    <xf numFmtId="0" fontId="2" fillId="0" borderId="36" xfId="1" applyFont="1" applyBorder="1" applyAlignment="1">
      <alignment horizontal="center"/>
    </xf>
    <xf numFmtId="0" fontId="2" fillId="0" borderId="37" xfId="1" applyFont="1" applyBorder="1" applyAlignment="1">
      <alignment horizontal="center"/>
    </xf>
    <xf numFmtId="0" fontId="2" fillId="0" borderId="39" xfId="1" applyFont="1" applyBorder="1" applyAlignment="1">
      <alignment horizontal="left"/>
    </xf>
    <xf numFmtId="0" fontId="2" fillId="0" borderId="38" xfId="1" applyFont="1" applyBorder="1" applyAlignment="1">
      <alignment horizontal="left"/>
    </xf>
    <xf numFmtId="0" fontId="2" fillId="0" borderId="40" xfId="1" applyFont="1" applyBorder="1" applyAlignment="1">
      <alignment horizontal="left"/>
    </xf>
    <xf numFmtId="3" fontId="3" fillId="2" borderId="22" xfId="0" applyNumberFormat="1" applyFont="1" applyFill="1" applyBorder="1" applyAlignment="1">
      <alignment horizontal="right"/>
    </xf>
    <xf numFmtId="3" fontId="3" fillId="2" borderId="30" xfId="0" applyNumberFormat="1" applyFont="1" applyFill="1" applyBorder="1" applyAlignment="1">
      <alignment horizontal="right"/>
    </xf>
    <xf numFmtId="0" fontId="2" fillId="0" borderId="6" xfId="0" applyFont="1" applyBorder="1" applyAlignment="1">
      <alignment horizontal="left" vertical="center"/>
    </xf>
    <xf numFmtId="0" fontId="0" fillId="0" borderId="8" xfId="0" applyBorder="1" applyAlignment="1">
      <alignment horizontal="left" vertical="center"/>
    </xf>
    <xf numFmtId="0" fontId="0" fillId="0" borderId="13" xfId="0" applyBorder="1" applyAlignment="1">
      <alignment horizontal="left" vertical="center"/>
    </xf>
    <xf numFmtId="49" fontId="20" fillId="3" borderId="48" xfId="1" applyNumberFormat="1" applyFont="1" applyFill="1" applyBorder="1" applyAlignment="1">
      <alignment horizontal="left" wrapText="1"/>
    </xf>
    <xf numFmtId="49" fontId="21" fillId="0" borderId="49" xfId="0" applyNumberFormat="1" applyFont="1" applyBorder="1" applyAlignment="1">
      <alignment horizontal="left" wrapText="1"/>
    </xf>
    <xf numFmtId="49" fontId="18" fillId="3" borderId="48" xfId="1" applyNumberFormat="1" applyFont="1" applyFill="1" applyBorder="1" applyAlignment="1">
      <alignment horizontal="left" wrapText="1"/>
    </xf>
    <xf numFmtId="0" fontId="12" fillId="0" borderId="0" xfId="1" applyFont="1" applyAlignment="1">
      <alignment horizontal="center"/>
    </xf>
    <xf numFmtId="49" fontId="2" fillId="0" borderId="36" xfId="1" applyNumberFormat="1" applyFont="1" applyBorder="1" applyAlignment="1">
      <alignment horizontal="center"/>
    </xf>
    <xf numFmtId="0" fontId="2" fillId="0" borderId="39" xfId="1" applyFont="1" applyBorder="1" applyAlignment="1">
      <alignment horizontal="center" shrinkToFit="1"/>
    </xf>
    <xf numFmtId="0" fontId="2" fillId="0" borderId="38" xfId="1" applyFont="1" applyBorder="1" applyAlignment="1">
      <alignment horizontal="center" shrinkToFit="1"/>
    </xf>
    <xf numFmtId="0" fontId="2" fillId="0" borderId="40" xfId="1" applyFont="1" applyBorder="1" applyAlignment="1">
      <alignment horizontal="center" shrinkToFit="1"/>
    </xf>
    <xf numFmtId="0" fontId="50" fillId="0" borderId="0" xfId="0" applyFont="1" applyAlignment="1" applyProtection="1">
      <alignment horizontal="center" vertical="center"/>
    </xf>
    <xf numFmtId="0" fontId="0" fillId="0" borderId="0" xfId="0" applyFont="1" applyAlignment="1" applyProtection="1">
      <alignment horizontal="left" vertical="center"/>
    </xf>
    <xf numFmtId="0" fontId="51" fillId="0" borderId="0" xfId="0" applyFont="1" applyAlignment="1" applyProtection="1">
      <alignment horizontal="left" vertical="center" wrapText="1"/>
    </xf>
    <xf numFmtId="0" fontId="52" fillId="0" borderId="0" xfId="0" applyFont="1" applyAlignment="1" applyProtection="1">
      <alignment horizontal="left" vertical="center" wrapText="1"/>
    </xf>
    <xf numFmtId="168" fontId="53" fillId="0" borderId="0" xfId="0" applyNumberFormat="1" applyFont="1" applyAlignment="1" applyProtection="1">
      <alignment horizontal="left" vertical="top"/>
    </xf>
    <xf numFmtId="0" fontId="53" fillId="0" borderId="0" xfId="0" applyFont="1" applyAlignment="1" applyProtection="1">
      <alignment horizontal="left" vertical="center"/>
    </xf>
    <xf numFmtId="165" fontId="61" fillId="0" borderId="0" xfId="0" applyNumberFormat="1" applyFont="1" applyAlignment="1" applyProtection="1">
      <alignment horizontal="right" vertical="center"/>
    </xf>
    <xf numFmtId="0" fontId="60" fillId="0" borderId="0" xfId="0" applyFont="1" applyAlignment="1" applyProtection="1">
      <alignment horizontal="left" vertical="center"/>
    </xf>
    <xf numFmtId="0" fontId="57" fillId="0" borderId="0" xfId="0" applyNumberFormat="1" applyFont="1" applyAlignment="1" applyProtection="1">
      <alignment horizontal="right" vertical="center"/>
    </xf>
    <xf numFmtId="0" fontId="53" fillId="8" borderId="0" xfId="0" applyFont="1" applyFill="1" applyAlignment="1" applyProtection="1">
      <alignment horizontal="center" vertical="center"/>
    </xf>
    <xf numFmtId="0" fontId="0" fillId="8" borderId="0" xfId="0" applyFill="1" applyAlignment="1" applyProtection="1">
      <alignment horizontal="left" vertical="center"/>
    </xf>
    <xf numFmtId="165" fontId="57" fillId="0" borderId="0" xfId="0" applyNumberFormat="1" applyFont="1" applyAlignment="1" applyProtection="1">
      <alignment horizontal="right" vertical="center"/>
    </xf>
    <xf numFmtId="165" fontId="59" fillId="0" borderId="0" xfId="0" applyNumberFormat="1" applyFont="1" applyAlignment="1" applyProtection="1">
      <alignment horizontal="right" vertical="center"/>
    </xf>
    <xf numFmtId="0" fontId="61" fillId="0" borderId="0" xfId="0" applyFont="1" applyFill="1" applyAlignment="1" applyProtection="1">
      <alignment horizontal="left" vertical="center"/>
    </xf>
    <xf numFmtId="0" fontId="0" fillId="0" borderId="0" xfId="0" applyFont="1" applyFill="1" applyAlignment="1" applyProtection="1">
      <alignment horizontal="left" vertical="center"/>
    </xf>
    <xf numFmtId="165" fontId="35" fillId="6" borderId="0" xfId="0" applyNumberFormat="1" applyFont="1" applyFill="1" applyAlignment="1" applyProtection="1">
      <alignment horizontal="right" vertical="center"/>
      <protection locked="0"/>
    </xf>
    <xf numFmtId="0" fontId="0" fillId="6" borderId="0" xfId="0" applyFont="1" applyFill="1" applyAlignment="1" applyProtection="1">
      <alignment horizontal="left" vertical="center"/>
      <protection locked="0"/>
    </xf>
    <xf numFmtId="165" fontId="61" fillId="6" borderId="0" xfId="0" applyNumberFormat="1" applyFont="1" applyFill="1" applyAlignment="1" applyProtection="1">
      <alignment horizontal="right" vertical="center"/>
      <protection locked="0"/>
    </xf>
    <xf numFmtId="165" fontId="57" fillId="8" borderId="0" xfId="0" applyNumberFormat="1" applyFont="1" applyFill="1" applyAlignment="1" applyProtection="1">
      <alignment horizontal="right" vertical="center"/>
    </xf>
    <xf numFmtId="0" fontId="0" fillId="0" borderId="60" xfId="0" applyFont="1" applyBorder="1" applyAlignment="1" applyProtection="1">
      <alignment horizontal="left" vertical="center" wrapText="1"/>
    </xf>
    <xf numFmtId="0" fontId="0" fillId="0" borderId="60" xfId="0" applyBorder="1" applyAlignment="1" applyProtection="1">
      <alignment horizontal="left" vertical="center"/>
    </xf>
    <xf numFmtId="165" fontId="0" fillId="6" borderId="60" xfId="0" applyNumberFormat="1" applyFont="1" applyFill="1" applyBorder="1" applyAlignment="1" applyProtection="1">
      <alignment horizontal="right" vertical="center"/>
      <protection locked="0"/>
    </xf>
    <xf numFmtId="0" fontId="0" fillId="6" borderId="60" xfId="0" applyFill="1" applyBorder="1" applyAlignment="1" applyProtection="1">
      <alignment horizontal="left" vertical="center"/>
      <protection locked="0"/>
    </xf>
    <xf numFmtId="165" fontId="0" fillId="0" borderId="60" xfId="0" applyNumberFormat="1" applyFont="1" applyBorder="1" applyAlignment="1" applyProtection="1">
      <alignment horizontal="right" vertical="center"/>
    </xf>
    <xf numFmtId="0" fontId="53" fillId="8" borderId="69" xfId="0" applyFont="1" applyFill="1" applyBorder="1" applyAlignment="1" applyProtection="1">
      <alignment horizontal="center" vertical="center" wrapText="1"/>
    </xf>
    <xf numFmtId="0" fontId="0" fillId="8" borderId="69" xfId="0" applyFill="1" applyBorder="1" applyAlignment="1" applyProtection="1">
      <alignment horizontal="center" vertical="center" wrapText="1"/>
    </xf>
    <xf numFmtId="0" fontId="0" fillId="8" borderId="68" xfId="0" applyFill="1" applyBorder="1" applyAlignment="1" applyProtection="1">
      <alignment horizontal="center" vertical="center" wrapText="1"/>
    </xf>
    <xf numFmtId="165" fontId="57" fillId="0" borderId="0" xfId="0" applyNumberFormat="1" applyFont="1" applyAlignment="1" applyProtection="1">
      <alignment horizontal="right"/>
    </xf>
    <xf numFmtId="165" fontId="59" fillId="0" borderId="0" xfId="0" applyNumberFormat="1" applyFont="1" applyAlignment="1" applyProtection="1">
      <alignment horizontal="right"/>
    </xf>
    <xf numFmtId="0" fontId="60" fillId="0" borderId="0" xfId="0" applyFont="1" applyAlignment="1" applyProtection="1">
      <alignment horizontal="left"/>
    </xf>
    <xf numFmtId="165" fontId="35" fillId="0" borderId="0" xfId="0" applyNumberFormat="1" applyFont="1" applyAlignment="1" applyProtection="1">
      <alignment horizontal="right"/>
    </xf>
    <xf numFmtId="0" fontId="64" fillId="0" borderId="0" xfId="0" applyFont="1" applyAlignment="1" applyProtection="1">
      <alignment horizontal="left" vertical="center" wrapText="1"/>
    </xf>
    <xf numFmtId="0" fontId="64" fillId="0" borderId="0" xfId="0" applyFont="1" applyAlignment="1" applyProtection="1">
      <alignment horizontal="left" vertical="center"/>
    </xf>
    <xf numFmtId="0" fontId="65" fillId="0" borderId="0" xfId="0" applyFont="1" applyAlignment="1" applyProtection="1">
      <alignment horizontal="left" vertical="center" wrapText="1"/>
    </xf>
    <xf numFmtId="0" fontId="65" fillId="0" borderId="0" xfId="0" applyFont="1" applyAlignment="1" applyProtection="1">
      <alignment horizontal="left" vertical="center"/>
    </xf>
    <xf numFmtId="0" fontId="66" fillId="0" borderId="60" xfId="0" applyFont="1" applyBorder="1" applyAlignment="1" applyProtection="1">
      <alignment horizontal="left" vertical="center" wrapText="1"/>
    </xf>
    <xf numFmtId="0" fontId="66" fillId="0" borderId="60" xfId="0" applyFont="1" applyBorder="1" applyAlignment="1" applyProtection="1">
      <alignment horizontal="left" vertical="center"/>
    </xf>
    <xf numFmtId="165" fontId="66" fillId="6" borderId="60" xfId="0" applyNumberFormat="1" applyFont="1" applyFill="1" applyBorder="1" applyAlignment="1" applyProtection="1">
      <alignment horizontal="right" vertical="center"/>
      <protection locked="0"/>
    </xf>
    <xf numFmtId="0" fontId="66" fillId="6" borderId="60" xfId="0" applyFont="1" applyFill="1" applyBorder="1" applyAlignment="1" applyProtection="1">
      <alignment horizontal="left" vertical="center"/>
      <protection locked="0"/>
    </xf>
    <xf numFmtId="165" fontId="66" fillId="0" borderId="60" xfId="0" applyNumberFormat="1" applyFont="1" applyBorder="1" applyAlignment="1" applyProtection="1">
      <alignment horizontal="right" vertical="center"/>
    </xf>
    <xf numFmtId="165" fontId="61" fillId="0" borderId="0" xfId="0" applyNumberFormat="1" applyFont="1" applyAlignment="1" applyProtection="1">
      <alignment horizontal="right"/>
    </xf>
    <xf numFmtId="0" fontId="42" fillId="0" borderId="0" xfId="1" applyFont="1" applyAlignment="1">
      <alignment horizontal="center"/>
    </xf>
    <xf numFmtId="0" fontId="9" fillId="0" borderId="31" xfId="1" applyFont="1" applyFill="1" applyBorder="1" applyAlignment="1">
      <alignment horizontal="center"/>
    </xf>
    <xf numFmtId="0" fontId="9" fillId="0" borderId="32" xfId="1" applyFont="1" applyFill="1" applyBorder="1" applyAlignment="1">
      <alignment horizontal="center"/>
    </xf>
    <xf numFmtId="49" fontId="9" fillId="0" borderId="36" xfId="1" applyNumberFormat="1" applyFont="1" applyFill="1" applyBorder="1" applyAlignment="1">
      <alignment horizontal="center"/>
    </xf>
    <xf numFmtId="0" fontId="9" fillId="0" borderId="37" xfId="1" applyFont="1" applyFill="1" applyBorder="1" applyAlignment="1">
      <alignment horizontal="center"/>
    </xf>
    <xf numFmtId="0" fontId="9" fillId="0" borderId="38" xfId="1" applyFill="1" applyBorder="1" applyAlignment="1">
      <alignment horizontal="center" shrinkToFit="1"/>
    </xf>
    <xf numFmtId="0" fontId="9" fillId="0" borderId="40" xfId="1" applyFill="1" applyBorder="1" applyAlignment="1">
      <alignment horizontal="center" shrinkToFit="1"/>
    </xf>
  </cellXfs>
  <cellStyles count="4">
    <cellStyle name="normální" xfId="0" builtinId="0"/>
    <cellStyle name="Normální 2" xfId="2"/>
    <cellStyle name="Normální 3" xfId="3"/>
    <cellStyle name="normální_POL.XLS"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7DDA2.tmp" TargetMode="External"/><Relationship Id="rId2" Type="http://schemas.openxmlformats.org/officeDocument/2006/relationships/image" Target="../media/image1.jpeg"/><Relationship Id="rId1" Type="http://schemas.openxmlformats.org/officeDocument/2006/relationships/hyperlink" Target="http://pro-rozpocty.cz/cs/software-a-data/kros-plus/"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0</xdr:colOff>
      <xdr:row>1</xdr:row>
      <xdr:rowOff>314325</xdr:rowOff>
    </xdr:to>
    <xdr:pic>
      <xdr:nvPicPr>
        <xdr:cNvPr id="2" name="Obrázek 1" descr="C:\KROSplusData\System\Temp\rad7DDA2.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extLst>
            <a:ext uri="{28A0092B-C50C-407E-A947-70E740481C1C}">
              <a14:useLocalDpi xmlns="" xmlns:a14="http://schemas.microsoft.com/office/drawing/2010/main" val="0"/>
            </a:ext>
          </a:extLst>
        </a:blip>
        <a:srcRect/>
        <a:stretch>
          <a:fillRect/>
        </a:stretch>
      </xdr:blipFill>
      <xdr:spPr bwMode="auto">
        <a:xfrm>
          <a:off x="0" y="0"/>
          <a:ext cx="790575" cy="28575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O38"/>
  <sheetViews>
    <sheetView tabSelected="1" topLeftCell="B1" zoomScaleNormal="100" workbookViewId="0">
      <selection activeCell="E2" sqref="E2"/>
    </sheetView>
  </sheetViews>
  <sheetFormatPr defaultColWidth="9" defaultRowHeight="12.75"/>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7" customWidth="1"/>
    <col min="8" max="8" width="12.7109375" customWidth="1"/>
    <col min="9" max="9" width="12.7109375" style="7" customWidth="1"/>
    <col min="10" max="10" width="6.7109375" style="7" customWidth="1"/>
    <col min="11" max="11" width="4.28515625" customWidth="1"/>
    <col min="12" max="15" width="10.7109375" customWidth="1"/>
  </cols>
  <sheetData>
    <row r="1" spans="1:15" ht="18">
      <c r="A1" s="114" t="s">
        <v>568</v>
      </c>
      <c r="B1" s="395" t="s">
        <v>569</v>
      </c>
      <c r="C1" s="396"/>
      <c r="D1" s="396"/>
      <c r="E1" s="396"/>
      <c r="F1" s="396"/>
      <c r="G1" s="396"/>
      <c r="H1" s="396"/>
      <c r="I1" s="396"/>
      <c r="J1" s="397"/>
    </row>
    <row r="2" spans="1:15" ht="15.75">
      <c r="A2" s="115"/>
      <c r="B2" s="116" t="s">
        <v>570</v>
      </c>
      <c r="C2" s="117"/>
      <c r="D2" s="118"/>
      <c r="E2" s="118" t="s">
        <v>1110</v>
      </c>
      <c r="F2" s="119"/>
      <c r="G2" s="120"/>
      <c r="H2" s="119"/>
      <c r="I2" s="120"/>
      <c r="J2" s="121"/>
      <c r="O2" s="122"/>
    </row>
    <row r="3" spans="1:15" hidden="1">
      <c r="A3" s="115"/>
      <c r="B3" s="123"/>
      <c r="C3" s="117"/>
      <c r="D3" s="124"/>
      <c r="E3" s="124"/>
      <c r="F3" s="125"/>
      <c r="G3" s="125"/>
      <c r="H3" s="117"/>
      <c r="I3" s="126"/>
      <c r="J3" s="127"/>
    </row>
    <row r="4" spans="1:15">
      <c r="A4" s="115"/>
      <c r="B4" s="128"/>
      <c r="C4" s="129"/>
      <c r="D4" s="130"/>
      <c r="E4" s="130"/>
      <c r="F4" s="131"/>
      <c r="G4" s="132"/>
      <c r="H4" s="131"/>
      <c r="I4" s="132"/>
      <c r="J4" s="133"/>
    </row>
    <row r="5" spans="1:15">
      <c r="A5" s="115"/>
      <c r="B5" s="134" t="s">
        <v>571</v>
      </c>
      <c r="C5" s="1"/>
      <c r="D5" s="135"/>
      <c r="E5" s="136"/>
      <c r="F5" s="136"/>
      <c r="G5" s="136"/>
      <c r="H5" s="137" t="s">
        <v>572</v>
      </c>
      <c r="I5" s="135"/>
      <c r="J5" s="138"/>
    </row>
    <row r="6" spans="1:15">
      <c r="A6" s="115"/>
      <c r="B6" s="139"/>
      <c r="C6" s="136"/>
      <c r="D6" s="135"/>
      <c r="E6" s="136"/>
      <c r="F6" s="136"/>
      <c r="G6" s="136"/>
      <c r="H6" s="137" t="s">
        <v>573</v>
      </c>
      <c r="I6" s="135"/>
      <c r="J6" s="138"/>
    </row>
    <row r="7" spans="1:15">
      <c r="A7" s="115"/>
      <c r="B7" s="140"/>
      <c r="C7" s="141"/>
      <c r="D7" s="142"/>
      <c r="E7" s="143"/>
      <c r="F7" s="143"/>
      <c r="G7" s="143"/>
      <c r="H7" s="144"/>
      <c r="I7" s="143"/>
      <c r="J7" s="145"/>
    </row>
    <row r="8" spans="1:15" hidden="1">
      <c r="A8" s="115"/>
      <c r="B8" s="134" t="s">
        <v>574</v>
      </c>
      <c r="C8" s="1"/>
      <c r="D8" s="146"/>
      <c r="E8" s="1"/>
      <c r="F8" s="1"/>
      <c r="G8" s="147"/>
      <c r="H8" s="137" t="s">
        <v>572</v>
      </c>
      <c r="I8" s="135"/>
      <c r="J8" s="138"/>
    </row>
    <row r="9" spans="1:15" hidden="1">
      <c r="A9" s="115"/>
      <c r="B9" s="115"/>
      <c r="C9" s="1"/>
      <c r="D9" s="146"/>
      <c r="E9" s="1"/>
      <c r="F9" s="1"/>
      <c r="G9" s="147"/>
      <c r="H9" s="137" t="s">
        <v>573</v>
      </c>
      <c r="I9" s="135"/>
      <c r="J9" s="138"/>
    </row>
    <row r="10" spans="1:15" hidden="1">
      <c r="A10" s="115"/>
      <c r="B10" s="148"/>
      <c r="C10" s="141"/>
      <c r="D10" s="149"/>
      <c r="E10" s="150"/>
      <c r="F10" s="150"/>
      <c r="G10" s="151"/>
      <c r="H10" s="151"/>
      <c r="I10" s="152"/>
      <c r="J10" s="145"/>
    </row>
    <row r="11" spans="1:15">
      <c r="A11" s="115"/>
      <c r="B11" s="134" t="s">
        <v>575</v>
      </c>
      <c r="C11" s="1"/>
      <c r="D11" s="398"/>
      <c r="E11" s="398"/>
      <c r="F11" s="398"/>
      <c r="G11" s="398"/>
      <c r="H11" s="137" t="s">
        <v>572</v>
      </c>
      <c r="I11" s="390"/>
      <c r="J11" s="138"/>
    </row>
    <row r="12" spans="1:15">
      <c r="A12" s="115"/>
      <c r="B12" s="139"/>
      <c r="C12" s="136"/>
      <c r="D12" s="399"/>
      <c r="E12" s="399"/>
      <c r="F12" s="399"/>
      <c r="G12" s="399"/>
      <c r="H12" s="137" t="s">
        <v>573</v>
      </c>
      <c r="I12" s="390"/>
      <c r="J12" s="138"/>
    </row>
    <row r="13" spans="1:15">
      <c r="A13" s="115"/>
      <c r="B13" s="140"/>
      <c r="C13" s="391"/>
      <c r="D13" s="400"/>
      <c r="E13" s="400"/>
      <c r="F13" s="400"/>
      <c r="G13" s="400"/>
      <c r="H13" s="153"/>
      <c r="I13" s="143"/>
      <c r="J13" s="145"/>
    </row>
    <row r="14" spans="1:15" hidden="1">
      <c r="A14" s="115"/>
      <c r="B14" s="154" t="s">
        <v>576</v>
      </c>
      <c r="C14" s="155"/>
      <c r="D14" s="156"/>
      <c r="E14" s="157"/>
      <c r="F14" s="157"/>
      <c r="G14" s="157"/>
      <c r="H14" s="158"/>
      <c r="I14" s="157"/>
      <c r="J14" s="159"/>
    </row>
    <row r="15" spans="1:15">
      <c r="A15" s="115"/>
      <c r="B15" s="160" t="s">
        <v>577</v>
      </c>
      <c r="C15" s="161"/>
      <c r="D15" s="162"/>
      <c r="E15" s="163"/>
      <c r="F15" s="164"/>
      <c r="G15" s="165"/>
      <c r="H15" s="165"/>
      <c r="I15" s="165"/>
      <c r="J15" s="166"/>
    </row>
    <row r="16" spans="1:15" ht="15">
      <c r="A16" s="115"/>
      <c r="B16" s="167" t="s">
        <v>578</v>
      </c>
      <c r="C16" s="161"/>
      <c r="D16" s="162"/>
      <c r="E16" s="168">
        <v>15</v>
      </c>
      <c r="F16" s="164" t="s">
        <v>19</v>
      </c>
      <c r="G16" s="393">
        <f>F37</f>
        <v>0</v>
      </c>
      <c r="H16" s="394"/>
      <c r="I16" s="394"/>
      <c r="J16" s="166" t="str">
        <f t="shared" ref="J16:J20" si="0">Mena</f>
        <v>CZK</v>
      </c>
    </row>
    <row r="17" spans="1:10" ht="15">
      <c r="A17" s="115"/>
      <c r="B17" s="167" t="s">
        <v>579</v>
      </c>
      <c r="C17" s="161"/>
      <c r="D17" s="162"/>
      <c r="E17" s="168">
        <v>15</v>
      </c>
      <c r="F17" s="164" t="s">
        <v>19</v>
      </c>
      <c r="G17" s="393">
        <f>ZakladDPHSni*0.15</f>
        <v>0</v>
      </c>
      <c r="H17" s="394"/>
      <c r="I17" s="394"/>
      <c r="J17" s="166" t="str">
        <f t="shared" si="0"/>
        <v>CZK</v>
      </c>
    </row>
    <row r="18" spans="1:10" ht="15">
      <c r="A18" s="115"/>
      <c r="B18" s="167" t="s">
        <v>580</v>
      </c>
      <c r="C18" s="161"/>
      <c r="D18" s="162"/>
      <c r="E18" s="168">
        <v>21</v>
      </c>
      <c r="F18" s="164" t="s">
        <v>19</v>
      </c>
      <c r="G18" s="401">
        <f>ZakladDPHZaklVypocet</f>
        <v>0</v>
      </c>
      <c r="H18" s="402"/>
      <c r="I18" s="402"/>
      <c r="J18" s="166" t="str">
        <f t="shared" si="0"/>
        <v>CZK</v>
      </c>
    </row>
    <row r="19" spans="1:10" ht="15.75" thickBot="1">
      <c r="A19" s="115"/>
      <c r="B19" s="169" t="s">
        <v>581</v>
      </c>
      <c r="C19" s="170"/>
      <c r="D19" s="171"/>
      <c r="E19" s="172">
        <v>21</v>
      </c>
      <c r="F19" s="173" t="s">
        <v>19</v>
      </c>
      <c r="G19" s="403">
        <v>0</v>
      </c>
      <c r="H19" s="404"/>
      <c r="I19" s="404"/>
      <c r="J19" s="174" t="str">
        <f t="shared" si="0"/>
        <v>CZK</v>
      </c>
    </row>
    <row r="20" spans="1:10" ht="17.25" hidden="1" thickBot="1">
      <c r="A20" s="115"/>
      <c r="B20" s="175" t="s">
        <v>582</v>
      </c>
      <c r="C20" s="176"/>
      <c r="D20" s="176"/>
      <c r="E20" s="177"/>
      <c r="F20" s="178"/>
      <c r="G20" s="405">
        <f>ZakladDPHSniVypocet+ZakladDPHZaklVypocet</f>
        <v>0</v>
      </c>
      <c r="H20" s="405"/>
      <c r="I20" s="405"/>
      <c r="J20" s="179" t="str">
        <f t="shared" si="0"/>
        <v>CZK</v>
      </c>
    </row>
    <row r="21" spans="1:10" ht="17.25" thickBot="1">
      <c r="A21" s="115"/>
      <c r="B21" s="175" t="s">
        <v>583</v>
      </c>
      <c r="C21" s="180"/>
      <c r="D21" s="180"/>
      <c r="E21" s="180"/>
      <c r="F21" s="180"/>
      <c r="G21" s="406">
        <f>ZakladDPHSni+DPHSni</f>
        <v>0</v>
      </c>
      <c r="H21" s="406"/>
      <c r="I21" s="406"/>
      <c r="J21" s="181" t="s">
        <v>584</v>
      </c>
    </row>
    <row r="22" spans="1:10" ht="12.75" customHeight="1">
      <c r="A22" s="115"/>
      <c r="B22" s="115"/>
      <c r="C22" s="1"/>
      <c r="D22" s="1"/>
      <c r="E22" s="1"/>
      <c r="F22" s="1"/>
      <c r="G22" s="147"/>
      <c r="H22" s="1"/>
      <c r="I22" s="147"/>
      <c r="J22" s="182"/>
    </row>
    <row r="23" spans="1:10">
      <c r="A23" s="115"/>
      <c r="B23" s="115"/>
      <c r="C23" s="1"/>
      <c r="D23" s="1"/>
      <c r="E23" s="1"/>
      <c r="F23" s="1"/>
      <c r="G23" s="147"/>
      <c r="H23" s="1"/>
      <c r="I23" s="147"/>
      <c r="J23" s="182"/>
    </row>
    <row r="24" spans="1:10">
      <c r="A24" s="115"/>
      <c r="B24" s="183"/>
      <c r="C24" s="184" t="s">
        <v>585</v>
      </c>
      <c r="D24" s="185"/>
      <c r="E24" s="185"/>
      <c r="F24" s="184" t="s">
        <v>586</v>
      </c>
      <c r="G24" s="185"/>
      <c r="H24" s="186">
        <f ca="1">TODAY()</f>
        <v>42397</v>
      </c>
      <c r="I24" s="185"/>
      <c r="J24" s="182"/>
    </row>
    <row r="25" spans="1:10">
      <c r="A25" s="115"/>
      <c r="B25" s="115"/>
      <c r="C25" s="1"/>
      <c r="D25" s="1"/>
      <c r="E25" s="1"/>
      <c r="F25" s="1"/>
      <c r="G25" s="147"/>
      <c r="H25" s="1"/>
      <c r="I25" s="147"/>
      <c r="J25" s="182"/>
    </row>
    <row r="26" spans="1:10" s="192" customFormat="1">
      <c r="A26" s="187"/>
      <c r="B26" s="187"/>
      <c r="C26" s="188"/>
      <c r="D26" s="189"/>
      <c r="E26" s="189"/>
      <c r="F26" s="188"/>
      <c r="G26" s="190"/>
      <c r="H26" s="189"/>
      <c r="I26" s="190"/>
      <c r="J26" s="191"/>
    </row>
    <row r="27" spans="1:10" ht="12.75" customHeight="1">
      <c r="A27" s="115"/>
      <c r="B27" s="115"/>
      <c r="C27" s="1"/>
      <c r="D27" s="407" t="s">
        <v>3</v>
      </c>
      <c r="E27" s="407"/>
      <c r="F27" s="1"/>
      <c r="G27" s="147"/>
      <c r="H27" s="193" t="s">
        <v>4</v>
      </c>
      <c r="I27" s="147"/>
      <c r="J27" s="182"/>
    </row>
    <row r="28" spans="1:10" ht="13.5" thickBot="1">
      <c r="A28" s="194"/>
      <c r="B28" s="194"/>
      <c r="C28" s="195"/>
      <c r="D28" s="195"/>
      <c r="E28" s="195"/>
      <c r="F28" s="195"/>
      <c r="G28" s="196"/>
      <c r="H28" s="195"/>
      <c r="I28" s="196"/>
      <c r="J28" s="197"/>
    </row>
    <row r="29" spans="1:10" ht="18">
      <c r="B29" s="198" t="s">
        <v>587</v>
      </c>
      <c r="C29" s="199"/>
      <c r="D29" s="199"/>
      <c r="E29" s="199"/>
      <c r="F29" s="200"/>
      <c r="G29" s="200"/>
      <c r="H29" s="200"/>
      <c r="I29" s="200"/>
      <c r="J29" s="199"/>
    </row>
    <row r="30" spans="1:10" ht="19.5">
      <c r="A30" s="201" t="s">
        <v>588</v>
      </c>
      <c r="B30" s="202" t="s">
        <v>589</v>
      </c>
      <c r="C30" s="203" t="s">
        <v>590</v>
      </c>
      <c r="D30" s="204"/>
      <c r="E30" s="204"/>
      <c r="F30" s="205" t="str">
        <f>B16</f>
        <v>Základ pro sníženou DPH</v>
      </c>
      <c r="G30" s="205" t="str">
        <f>B18</f>
        <v>Základ pro základní DPH</v>
      </c>
      <c r="H30" s="206" t="s">
        <v>591</v>
      </c>
      <c r="I30" s="206" t="s">
        <v>592</v>
      </c>
      <c r="J30" s="207"/>
    </row>
    <row r="31" spans="1:10" hidden="1">
      <c r="A31" s="201">
        <v>1</v>
      </c>
      <c r="B31" s="208" t="s">
        <v>1</v>
      </c>
      <c r="C31" s="410"/>
      <c r="D31" s="411"/>
      <c r="E31" s="411"/>
      <c r="F31" s="209" t="e">
        <f>#REF!+#REF!+#REF!</f>
        <v>#REF!</v>
      </c>
      <c r="G31" s="210" t="e">
        <f>#REF!+#REF!+#REF!</f>
        <v>#REF!</v>
      </c>
      <c r="H31" s="211" t="e">
        <f>(F31*SazbaDPH1/100)+(G31*SazbaDPH2/100)</f>
        <v>#REF!</v>
      </c>
      <c r="I31" s="211" t="e">
        <f>F31+G31+H31</f>
        <v>#REF!</v>
      </c>
      <c r="J31" s="212" t="str">
        <f>IF(CenaCelkemVypocet=0,"",I31/CenaCelkemVypocet*100)</f>
        <v/>
      </c>
    </row>
    <row r="32" spans="1:10">
      <c r="A32" s="201">
        <v>2</v>
      </c>
      <c r="B32" s="213" t="s">
        <v>593</v>
      </c>
      <c r="C32" s="412" t="s">
        <v>594</v>
      </c>
      <c r="D32" s="413"/>
      <c r="E32" s="413"/>
      <c r="F32" s="214">
        <f>'Rekapitulace stavební část'!I38</f>
        <v>0</v>
      </c>
      <c r="G32" s="215"/>
      <c r="H32" s="215">
        <f>0.15*F32</f>
        <v>0</v>
      </c>
      <c r="I32" s="215">
        <f>H32+F32</f>
        <v>0</v>
      </c>
      <c r="J32" s="213"/>
    </row>
    <row r="33" spans="1:10">
      <c r="A33" s="201">
        <v>2</v>
      </c>
      <c r="B33" s="213" t="s">
        <v>595</v>
      </c>
      <c r="C33" s="412" t="s">
        <v>1105</v>
      </c>
      <c r="D33" s="413"/>
      <c r="E33" s="413"/>
      <c r="F33" s="214">
        <f>ZTI!L26</f>
        <v>0</v>
      </c>
      <c r="G33" s="215"/>
      <c r="H33" s="215">
        <f t="shared" ref="H33:H36" si="1">0.15*F33</f>
        <v>0</v>
      </c>
      <c r="I33" s="215">
        <f t="shared" ref="I33:I36" si="2">H33+F33</f>
        <v>0</v>
      </c>
      <c r="J33" s="213"/>
    </row>
    <row r="34" spans="1:10">
      <c r="A34" s="201">
        <v>2</v>
      </c>
      <c r="B34" s="213" t="s">
        <v>596</v>
      </c>
      <c r="C34" s="412" t="s">
        <v>1106</v>
      </c>
      <c r="D34" s="413"/>
      <c r="E34" s="413"/>
      <c r="F34" s="214">
        <f>Plynoinstalace!L22</f>
        <v>0</v>
      </c>
      <c r="G34" s="215"/>
      <c r="H34" s="215">
        <f t="shared" si="1"/>
        <v>0</v>
      </c>
      <c r="I34" s="215">
        <f t="shared" si="2"/>
        <v>0</v>
      </c>
      <c r="J34" s="213"/>
    </row>
    <row r="35" spans="1:10">
      <c r="A35" s="201">
        <v>2</v>
      </c>
      <c r="B35" s="213" t="s">
        <v>597</v>
      </c>
      <c r="C35" s="412" t="s">
        <v>1107</v>
      </c>
      <c r="D35" s="413"/>
      <c r="E35" s="413"/>
      <c r="F35" s="214">
        <f>Topení!G53</f>
        <v>0</v>
      </c>
      <c r="G35" s="215"/>
      <c r="H35" s="215">
        <f t="shared" si="1"/>
        <v>0</v>
      </c>
      <c r="I35" s="215">
        <f t="shared" si="2"/>
        <v>0</v>
      </c>
      <c r="J35" s="213"/>
    </row>
    <row r="36" spans="1:10" ht="13.5" thickBot="1">
      <c r="A36" s="201">
        <v>2</v>
      </c>
      <c r="B36" s="213" t="s">
        <v>598</v>
      </c>
      <c r="C36" s="414" t="s">
        <v>599</v>
      </c>
      <c r="D36" s="415"/>
      <c r="E36" s="415"/>
      <c r="F36" s="214">
        <f>Elektroinstalace!F60</f>
        <v>0</v>
      </c>
      <c r="G36" s="215"/>
      <c r="H36" s="215">
        <f t="shared" si="1"/>
        <v>0</v>
      </c>
      <c r="I36" s="215">
        <f t="shared" si="2"/>
        <v>0</v>
      </c>
      <c r="J36" s="213"/>
    </row>
    <row r="37" spans="1:10" ht="16.5" thickBot="1">
      <c r="A37" s="201">
        <v>2</v>
      </c>
      <c r="B37" s="216"/>
      <c r="C37" s="408" t="s">
        <v>600</v>
      </c>
      <c r="D37" s="409"/>
      <c r="E37" s="409"/>
      <c r="F37" s="217">
        <f>SUM(F32:F36)</f>
        <v>0</v>
      </c>
      <c r="G37" s="218"/>
      <c r="H37" s="218">
        <f>0.15*F37</f>
        <v>0</v>
      </c>
      <c r="I37" s="218">
        <f>H37+F37</f>
        <v>0</v>
      </c>
      <c r="J37" s="219"/>
    </row>
    <row r="38" spans="1:10">
      <c r="B38" s="1"/>
      <c r="C38" s="1"/>
      <c r="D38" s="1"/>
      <c r="E38" s="1"/>
      <c r="F38" s="1"/>
      <c r="G38" s="147"/>
      <c r="H38" s="1"/>
      <c r="I38" s="147"/>
      <c r="J38" s="147"/>
    </row>
  </sheetData>
  <sheetProtection password="8879" sheet="1" objects="1" scenarios="1"/>
  <mergeCells count="18">
    <mergeCell ref="C37:E37"/>
    <mergeCell ref="C31:E31"/>
    <mergeCell ref="C32:E32"/>
    <mergeCell ref="C33:E33"/>
    <mergeCell ref="C34:E34"/>
    <mergeCell ref="C35:E35"/>
    <mergeCell ref="C36:E36"/>
    <mergeCell ref="G18:I18"/>
    <mergeCell ref="G19:I19"/>
    <mergeCell ref="G20:I20"/>
    <mergeCell ref="G21:I21"/>
    <mergeCell ref="D27:E27"/>
    <mergeCell ref="G17:I17"/>
    <mergeCell ref="B1:J1"/>
    <mergeCell ref="D11:G11"/>
    <mergeCell ref="D12:G12"/>
    <mergeCell ref="D13:G13"/>
    <mergeCell ref="G16:I16"/>
  </mergeCells>
  <pageMargins left="0.7" right="0.7" top="0.78740157499999996" bottom="0.78740157499999996" header="0.3" footer="0.3"/>
  <pageSetup paperSize="9" scale="90" orientation="portrait" r:id="rId1"/>
  <legacyDrawing r:id="rId2"/>
</worksheet>
</file>

<file path=xl/worksheets/sheet2.xml><?xml version="1.0" encoding="utf-8"?>
<worksheet xmlns="http://schemas.openxmlformats.org/spreadsheetml/2006/main" xmlns:r="http://schemas.openxmlformats.org/officeDocument/2006/relationships">
  <sheetPr codeName="List31"/>
  <dimension ref="A1:BE86"/>
  <sheetViews>
    <sheetView zoomScaleNormal="100" workbookViewId="0">
      <selection activeCell="L34" sqref="L34"/>
    </sheetView>
  </sheetViews>
  <sheetFormatPr defaultRowHeight="12.75"/>
  <cols>
    <col min="1" max="1" width="5.85546875" customWidth="1"/>
    <col min="2" max="2" width="6.140625" customWidth="1"/>
    <col min="3" max="3" width="11.42578125" customWidth="1"/>
    <col min="4" max="4" width="15.85546875" customWidth="1"/>
    <col min="5" max="5" width="11.28515625" customWidth="1"/>
    <col min="6" max="6" width="10.85546875" customWidth="1"/>
    <col min="7" max="7" width="11" customWidth="1"/>
    <col min="8" max="8" width="11.140625" customWidth="1"/>
    <col min="9" max="9" width="10.7109375" customWidth="1"/>
  </cols>
  <sheetData>
    <row r="1" spans="1:9" ht="13.5" thickTop="1">
      <c r="A1" s="416" t="s">
        <v>6</v>
      </c>
      <c r="B1" s="417"/>
      <c r="C1" s="8"/>
      <c r="D1" s="9"/>
      <c r="E1" s="10"/>
      <c r="F1" s="9"/>
      <c r="G1" s="11" t="s">
        <v>7</v>
      </c>
      <c r="H1" s="12" t="s">
        <v>33</v>
      </c>
      <c r="I1" s="13"/>
    </row>
    <row r="2" spans="1:9" ht="13.5" thickBot="1">
      <c r="A2" s="418" t="s">
        <v>8</v>
      </c>
      <c r="B2" s="419"/>
      <c r="C2" s="14"/>
      <c r="D2" s="15"/>
      <c r="E2" s="16"/>
      <c r="F2" s="15"/>
      <c r="G2" s="420"/>
      <c r="H2" s="421"/>
      <c r="I2" s="422"/>
    </row>
    <row r="3" spans="1:9" ht="13.5" thickTop="1">
      <c r="A3" s="6"/>
      <c r="B3" s="6"/>
      <c r="C3" s="6"/>
      <c r="D3" s="6"/>
      <c r="E3" s="6"/>
      <c r="F3" s="3"/>
      <c r="G3" s="6"/>
      <c r="H3" s="6"/>
      <c r="I3" s="6"/>
    </row>
    <row r="4" spans="1:9" ht="19.5" customHeight="1">
      <c r="A4" s="17" t="s">
        <v>9</v>
      </c>
      <c r="B4" s="18"/>
      <c r="C4" s="18"/>
      <c r="D4" s="18"/>
      <c r="E4" s="19"/>
      <c r="F4" s="18"/>
      <c r="G4" s="18"/>
      <c r="H4" s="18"/>
      <c r="I4" s="18"/>
    </row>
    <row r="5" spans="1:9" ht="13.5" thickBot="1">
      <c r="A5" s="6"/>
      <c r="B5" s="6"/>
      <c r="C5" s="6"/>
      <c r="D5" s="6"/>
      <c r="E5" s="6"/>
      <c r="F5" s="6"/>
      <c r="G5" s="6"/>
      <c r="H5" s="6"/>
      <c r="I5" s="6"/>
    </row>
    <row r="6" spans="1:9" s="1" customFormat="1" ht="13.5" thickBot="1">
      <c r="A6" s="20"/>
      <c r="B6" s="21" t="s">
        <v>10</v>
      </c>
      <c r="C6" s="21"/>
      <c r="D6" s="22"/>
      <c r="E6" s="23" t="s">
        <v>11</v>
      </c>
      <c r="F6" s="24" t="s">
        <v>12</v>
      </c>
      <c r="G6" s="24" t="s">
        <v>13</v>
      </c>
      <c r="H6" s="24" t="s">
        <v>14</v>
      </c>
      <c r="I6" s="25" t="s">
        <v>2</v>
      </c>
    </row>
    <row r="7" spans="1:9" s="1" customFormat="1">
      <c r="A7" s="109" t="str">
        <f>'Stavební část položky'!B7</f>
        <v>11</v>
      </c>
      <c r="B7" s="26" t="str">
        <f>'Stavební část položky'!C7</f>
        <v>Přípravné a přidružené práce</v>
      </c>
      <c r="C7" s="3"/>
      <c r="D7" s="27"/>
      <c r="E7" s="110">
        <f>'Stavební část položky'!BA9</f>
        <v>0</v>
      </c>
      <c r="F7" s="111">
        <f>'Stavební část položky'!BB9</f>
        <v>0</v>
      </c>
      <c r="G7" s="111">
        <f>'Stavební část položky'!BC9</f>
        <v>0</v>
      </c>
      <c r="H7" s="111">
        <f>'Stavební část položky'!BD9</f>
        <v>0</v>
      </c>
      <c r="I7" s="112">
        <f>'Stavební část položky'!BE9</f>
        <v>0</v>
      </c>
    </row>
    <row r="8" spans="1:9" s="1" customFormat="1">
      <c r="A8" s="109" t="str">
        <f>'Stavební část položky'!B10</f>
        <v>3</v>
      </c>
      <c r="B8" s="26" t="str">
        <f>'Stavební část položky'!C10</f>
        <v>Svislé a kompletní konstrukce</v>
      </c>
      <c r="C8" s="3"/>
      <c r="D8" s="27"/>
      <c r="E8" s="110">
        <f>'Stavební část položky'!BA42</f>
        <v>0</v>
      </c>
      <c r="F8" s="111">
        <f>'Stavební část položky'!BB42</f>
        <v>0</v>
      </c>
      <c r="G8" s="111">
        <f>'Stavební část položky'!BC42</f>
        <v>0</v>
      </c>
      <c r="H8" s="111">
        <f>'Stavební část položky'!BD42</f>
        <v>0</v>
      </c>
      <c r="I8" s="112">
        <f>'Stavební část položky'!BE42</f>
        <v>0</v>
      </c>
    </row>
    <row r="9" spans="1:9" s="1" customFormat="1">
      <c r="A9" s="109" t="str">
        <f>'Stavební část položky'!B43</f>
        <v>61</v>
      </c>
      <c r="B9" s="26" t="str">
        <f>'Stavební část položky'!C43</f>
        <v>Upravy povrchů vnitřní</v>
      </c>
      <c r="C9" s="3"/>
      <c r="D9" s="27"/>
      <c r="E9" s="110">
        <f>'Stavební část položky'!BA223</f>
        <v>0</v>
      </c>
      <c r="F9" s="111">
        <f>'Stavební část položky'!BB223</f>
        <v>0</v>
      </c>
      <c r="G9" s="111">
        <f>'Stavební část položky'!BC223</f>
        <v>0</v>
      </c>
      <c r="H9" s="111">
        <f>'Stavební část položky'!BD223</f>
        <v>0</v>
      </c>
      <c r="I9" s="112">
        <f>'Stavební část položky'!BE223</f>
        <v>0</v>
      </c>
    </row>
    <row r="10" spans="1:9" s="1" customFormat="1">
      <c r="A10" s="109" t="str">
        <f>'Stavební část položky'!B224</f>
        <v>62</v>
      </c>
      <c r="B10" s="26" t="str">
        <f>'Stavební část položky'!C224</f>
        <v>Úpravy povrchů vnější</v>
      </c>
      <c r="C10" s="3"/>
      <c r="D10" s="27"/>
      <c r="E10" s="110">
        <f>'Stavební část položky'!BA239</f>
        <v>0</v>
      </c>
      <c r="F10" s="111">
        <f>'Stavební část položky'!BB239</f>
        <v>0</v>
      </c>
      <c r="G10" s="111">
        <f>'Stavební část položky'!BC239</f>
        <v>0</v>
      </c>
      <c r="H10" s="111">
        <f>'Stavební část položky'!BD239</f>
        <v>0</v>
      </c>
      <c r="I10" s="112">
        <f>'Stavební část položky'!BE239</f>
        <v>0</v>
      </c>
    </row>
    <row r="11" spans="1:9" s="1" customFormat="1">
      <c r="A11" s="109" t="str">
        <f>'Stavební část položky'!B240</f>
        <v>63</v>
      </c>
      <c r="B11" s="26" t="str">
        <f>'Stavební část položky'!C240</f>
        <v>Podlahy a podlahové konstrukce</v>
      </c>
      <c r="C11" s="3"/>
      <c r="D11" s="27"/>
      <c r="E11" s="110">
        <f>'Stavební část položky'!BA263</f>
        <v>0</v>
      </c>
      <c r="F11" s="111">
        <f>'Stavební část položky'!BB263</f>
        <v>0</v>
      </c>
      <c r="G11" s="111">
        <f>'Stavební část položky'!BC263</f>
        <v>0</v>
      </c>
      <c r="H11" s="111">
        <f>'Stavební část položky'!BD263</f>
        <v>0</v>
      </c>
      <c r="I11" s="112">
        <f>'Stavební část položky'!BE263</f>
        <v>0</v>
      </c>
    </row>
    <row r="12" spans="1:9" s="1" customFormat="1">
      <c r="A12" s="109" t="str">
        <f>'Stavební část položky'!B264</f>
        <v>94</v>
      </c>
      <c r="B12" s="26" t="str">
        <f>'Stavební část položky'!C264</f>
        <v>Lešení a stavební výtahy</v>
      </c>
      <c r="C12" s="3"/>
      <c r="D12" s="27"/>
      <c r="E12" s="110">
        <f>'Stavební část položky'!BA268</f>
        <v>0</v>
      </c>
      <c r="F12" s="111">
        <f>'Stavební část položky'!BB268</f>
        <v>0</v>
      </c>
      <c r="G12" s="111">
        <f>'Stavební část položky'!BC268</f>
        <v>0</v>
      </c>
      <c r="H12" s="111">
        <f>'Stavební část položky'!BD268</f>
        <v>0</v>
      </c>
      <c r="I12" s="112">
        <f>'Stavební část položky'!BE268</f>
        <v>0</v>
      </c>
    </row>
    <row r="13" spans="1:9" s="1" customFormat="1">
      <c r="A13" s="109" t="str">
        <f>'Stavební část položky'!B269</f>
        <v>95</v>
      </c>
      <c r="B13" s="26" t="str">
        <f>'Stavební část položky'!C269</f>
        <v>Dokončovací konstrukce na pozemních stavbách</v>
      </c>
      <c r="C13" s="3"/>
      <c r="D13" s="27"/>
      <c r="E13" s="110">
        <f>'Stavební část položky'!BA273</f>
        <v>0</v>
      </c>
      <c r="F13" s="111">
        <f>'Stavební část položky'!BB273</f>
        <v>0</v>
      </c>
      <c r="G13" s="111">
        <f>'Stavební část položky'!BC273</f>
        <v>0</v>
      </c>
      <c r="H13" s="111">
        <f>'Stavební část položky'!BD273</f>
        <v>0</v>
      </c>
      <c r="I13" s="112">
        <f>'Stavební část položky'!BE273</f>
        <v>0</v>
      </c>
    </row>
    <row r="14" spans="1:9" s="1" customFormat="1">
      <c r="A14" s="109" t="str">
        <f>'Stavební část položky'!B274</f>
        <v>96</v>
      </c>
      <c r="B14" s="26" t="str">
        <f>'Stavební část položky'!C274</f>
        <v>Bourání konstrukcí</v>
      </c>
      <c r="C14" s="3"/>
      <c r="D14" s="27"/>
      <c r="E14" s="110">
        <f>'Stavební část položky'!BA293</f>
        <v>0</v>
      </c>
      <c r="F14" s="111">
        <f>'Stavební část položky'!BB293</f>
        <v>0</v>
      </c>
      <c r="G14" s="111">
        <f>'Stavební část položky'!BC293</f>
        <v>0</v>
      </c>
      <c r="H14" s="111">
        <f>'Stavební část položky'!BD293</f>
        <v>0</v>
      </c>
      <c r="I14" s="112">
        <f>'Stavební část položky'!BE293</f>
        <v>0</v>
      </c>
    </row>
    <row r="15" spans="1:9" s="1" customFormat="1">
      <c r="A15" s="109" t="str">
        <f>'Stavební část položky'!B294</f>
        <v>97</v>
      </c>
      <c r="B15" s="26" t="str">
        <f>'Stavební část položky'!C294</f>
        <v>Prorážení otvorů</v>
      </c>
      <c r="C15" s="3"/>
      <c r="D15" s="27"/>
      <c r="E15" s="110">
        <f>'Stavební část položky'!BA358</f>
        <v>0</v>
      </c>
      <c r="F15" s="111">
        <f>'Stavební část položky'!BB358</f>
        <v>0</v>
      </c>
      <c r="G15" s="111">
        <f>'Stavební část položky'!BC358</f>
        <v>0</v>
      </c>
      <c r="H15" s="111">
        <f>'Stavební část položky'!BD358</f>
        <v>0</v>
      </c>
      <c r="I15" s="112">
        <f>'Stavební část položky'!BE358</f>
        <v>0</v>
      </c>
    </row>
    <row r="16" spans="1:9" s="1" customFormat="1">
      <c r="A16" s="109" t="str">
        <f>'Stavební část položky'!B359</f>
        <v>99</v>
      </c>
      <c r="B16" s="26" t="str">
        <f>'Stavební část položky'!C359</f>
        <v>Staveništní přesun hmot</v>
      </c>
      <c r="C16" s="3"/>
      <c r="D16" s="27"/>
      <c r="E16" s="110">
        <f>'Stavební část položky'!BA361</f>
        <v>0</v>
      </c>
      <c r="F16" s="111">
        <f>'Stavební část položky'!BB361</f>
        <v>0</v>
      </c>
      <c r="G16" s="111">
        <f>'Stavební část položky'!BC361</f>
        <v>0</v>
      </c>
      <c r="H16" s="111">
        <f>'Stavební část položky'!BD361</f>
        <v>0</v>
      </c>
      <c r="I16" s="112">
        <f>'Stavební část položky'!BE361</f>
        <v>0</v>
      </c>
    </row>
    <row r="17" spans="1:57" s="1" customFormat="1">
      <c r="A17" s="109" t="str">
        <f>'Stavební část položky'!B362</f>
        <v>711</v>
      </c>
      <c r="B17" s="26" t="str">
        <f>'Stavební část položky'!C362</f>
        <v>Izolace proti vodě</v>
      </c>
      <c r="C17" s="3"/>
      <c r="D17" s="27"/>
      <c r="E17" s="110">
        <f>'Stavební část položky'!BA368</f>
        <v>0</v>
      </c>
      <c r="F17" s="111">
        <f>'Stavební část položky'!BB368</f>
        <v>0</v>
      </c>
      <c r="G17" s="111">
        <f>'Stavební část položky'!BC368</f>
        <v>0</v>
      </c>
      <c r="H17" s="111">
        <f>'Stavební část položky'!BD368</f>
        <v>0</v>
      </c>
      <c r="I17" s="112">
        <f>'Stavební část položky'!BE368</f>
        <v>0</v>
      </c>
    </row>
    <row r="18" spans="1:57" s="1" customFormat="1">
      <c r="A18" s="109" t="str">
        <f>'Stavební část položky'!B369</f>
        <v>713</v>
      </c>
      <c r="B18" s="26" t="str">
        <f>'Stavební část položky'!C369</f>
        <v>Izolace tepelné</v>
      </c>
      <c r="C18" s="3"/>
      <c r="D18" s="27"/>
      <c r="E18" s="110">
        <f>'Stavební část položky'!BA394</f>
        <v>0</v>
      </c>
      <c r="F18" s="111">
        <f>'Stavební část položky'!BB394</f>
        <v>0</v>
      </c>
      <c r="G18" s="111">
        <f>'Stavební část položky'!BC394</f>
        <v>0</v>
      </c>
      <c r="H18" s="111">
        <f>'Stavební část položky'!BD394</f>
        <v>0</v>
      </c>
      <c r="I18" s="112">
        <f>'Stavební část položky'!BE394</f>
        <v>0</v>
      </c>
    </row>
    <row r="19" spans="1:57" s="1" customFormat="1">
      <c r="A19" s="109" t="str">
        <f>'Stavební část položky'!B395</f>
        <v>762</v>
      </c>
      <c r="B19" s="26" t="str">
        <f>'Stavební část položky'!C395</f>
        <v>Konstrukce tesařské</v>
      </c>
      <c r="C19" s="3"/>
      <c r="D19" s="27"/>
      <c r="E19" s="110">
        <f>'Stavební část položky'!BA415</f>
        <v>0</v>
      </c>
      <c r="F19" s="111">
        <f>'Stavební část položky'!BB415</f>
        <v>0</v>
      </c>
      <c r="G19" s="111">
        <f>'Stavební část položky'!BC415</f>
        <v>0</v>
      </c>
      <c r="H19" s="111">
        <f>'Stavební část položky'!BD415</f>
        <v>0</v>
      </c>
      <c r="I19" s="112">
        <f>'Stavební část položky'!BE415</f>
        <v>0</v>
      </c>
    </row>
    <row r="20" spans="1:57" s="1" customFormat="1">
      <c r="A20" s="109" t="str">
        <f>'Stavební část položky'!B416</f>
        <v>764</v>
      </c>
      <c r="B20" s="26" t="str">
        <f>'Stavební část položky'!C416</f>
        <v>Konstrukce klempířské</v>
      </c>
      <c r="C20" s="3"/>
      <c r="D20" s="27"/>
      <c r="E20" s="110">
        <f>'Stavební část položky'!BA420</f>
        <v>0</v>
      </c>
      <c r="F20" s="111">
        <f>'Stavební část položky'!BB420</f>
        <v>0</v>
      </c>
      <c r="G20" s="111">
        <f>'Stavební část položky'!BC420</f>
        <v>0</v>
      </c>
      <c r="H20" s="111">
        <f>'Stavební část položky'!BD420</f>
        <v>0</v>
      </c>
      <c r="I20" s="112">
        <f>'Stavební část položky'!BE420</f>
        <v>0</v>
      </c>
    </row>
    <row r="21" spans="1:57" s="1" customFormat="1">
      <c r="A21" s="109" t="str">
        <f>'Stavební část položky'!B421</f>
        <v>766</v>
      </c>
      <c r="B21" s="26" t="str">
        <f>'Stavební část položky'!C421</f>
        <v>Konstrukce truhlářské</v>
      </c>
      <c r="C21" s="3"/>
      <c r="D21" s="27"/>
      <c r="E21" s="110">
        <f>'Stavební část položky'!BA432</f>
        <v>0</v>
      </c>
      <c r="F21" s="111">
        <f>'Stavební část položky'!BB432</f>
        <v>0</v>
      </c>
      <c r="G21" s="111">
        <f>'Stavební část položky'!BC432</f>
        <v>0</v>
      </c>
      <c r="H21" s="111">
        <f>'Stavební část položky'!BD432</f>
        <v>0</v>
      </c>
      <c r="I21" s="112">
        <f>'Stavební část položky'!BE432</f>
        <v>0</v>
      </c>
    </row>
    <row r="22" spans="1:57" s="1" customFormat="1">
      <c r="A22" s="109" t="str">
        <f>'Stavební část položky'!B433</f>
        <v>767</v>
      </c>
      <c r="B22" s="26" t="str">
        <f>'Stavební část položky'!C433</f>
        <v>Konstrukce zámečnické</v>
      </c>
      <c r="C22" s="3"/>
      <c r="D22" s="27"/>
      <c r="E22" s="110">
        <f>'Stavební část položky'!BA440</f>
        <v>0</v>
      </c>
      <c r="F22" s="111">
        <f>'Stavební část položky'!BB440</f>
        <v>0</v>
      </c>
      <c r="G22" s="111">
        <f>'Stavební část položky'!BC440</f>
        <v>0</v>
      </c>
      <c r="H22" s="111">
        <f>'Stavební část položky'!BD440</f>
        <v>0</v>
      </c>
      <c r="I22" s="112">
        <f>'Stavební část položky'!BE440</f>
        <v>0</v>
      </c>
    </row>
    <row r="23" spans="1:57" s="1" customFormat="1">
      <c r="A23" s="109" t="str">
        <f>'Stavební část položky'!B441</f>
        <v>771</v>
      </c>
      <c r="B23" s="26" t="str">
        <f>'Stavební část položky'!C441</f>
        <v>Podlahy z dlaždic a obklady</v>
      </c>
      <c r="C23" s="3"/>
      <c r="D23" s="27"/>
      <c r="E23" s="110">
        <f>'Stavební část položky'!BA468</f>
        <v>0</v>
      </c>
      <c r="F23" s="111">
        <f>'Stavební část položky'!BB468</f>
        <v>0</v>
      </c>
      <c r="G23" s="111">
        <f>'Stavební část položky'!BC468</f>
        <v>0</v>
      </c>
      <c r="H23" s="111">
        <f>'Stavební část položky'!BD468</f>
        <v>0</v>
      </c>
      <c r="I23" s="112">
        <f>'Stavební část položky'!BE468</f>
        <v>0</v>
      </c>
    </row>
    <row r="24" spans="1:57" s="1" customFormat="1">
      <c r="A24" s="109" t="str">
        <f>'Stavební část položky'!B469</f>
        <v>776</v>
      </c>
      <c r="B24" s="26" t="str">
        <f>'Stavební část položky'!C469</f>
        <v>Podlahy povlakové</v>
      </c>
      <c r="C24" s="3"/>
      <c r="D24" s="27"/>
      <c r="E24" s="110">
        <f>'Stavební část položky'!BA488</f>
        <v>0</v>
      </c>
      <c r="F24" s="111">
        <f>'Stavební část položky'!BB488</f>
        <v>0</v>
      </c>
      <c r="G24" s="111">
        <f>'Stavební část položky'!BC488</f>
        <v>0</v>
      </c>
      <c r="H24" s="111">
        <f>'Stavební část položky'!BD488</f>
        <v>0</v>
      </c>
      <c r="I24" s="112">
        <f>'Stavební část položky'!BE488</f>
        <v>0</v>
      </c>
    </row>
    <row r="25" spans="1:57" s="1" customFormat="1">
      <c r="A25" s="109" t="str">
        <f>'Stavební část položky'!B489</f>
        <v>781</v>
      </c>
      <c r="B25" s="26" t="str">
        <f>'Stavební část položky'!C489</f>
        <v>Obklady keramické</v>
      </c>
      <c r="C25" s="3"/>
      <c r="D25" s="27"/>
      <c r="E25" s="110">
        <f>'Stavební část položky'!BA502</f>
        <v>0</v>
      </c>
      <c r="F25" s="111">
        <f>'Stavební část položky'!BB502</f>
        <v>0</v>
      </c>
      <c r="G25" s="111">
        <f>'Stavební část položky'!BC502</f>
        <v>0</v>
      </c>
      <c r="H25" s="111">
        <f>'Stavební část položky'!BD502</f>
        <v>0</v>
      </c>
      <c r="I25" s="112">
        <f>'Stavební část položky'!BE502</f>
        <v>0</v>
      </c>
    </row>
    <row r="26" spans="1:57" s="1" customFormat="1">
      <c r="A26" s="109" t="str">
        <f>'Stavební část položky'!B503</f>
        <v>784</v>
      </c>
      <c r="B26" s="26" t="str">
        <f>'Stavební část položky'!C503</f>
        <v>Malby</v>
      </c>
      <c r="C26" s="3"/>
      <c r="D26" s="27"/>
      <c r="E26" s="110">
        <f>'Stavební část položky'!BA520</f>
        <v>0</v>
      </c>
      <c r="F26" s="111">
        <f>'Stavební část položky'!BB520</f>
        <v>0</v>
      </c>
      <c r="G26" s="111">
        <f>'Stavební část položky'!BC520</f>
        <v>0</v>
      </c>
      <c r="H26" s="111">
        <f>'Stavební část položky'!BD520</f>
        <v>0</v>
      </c>
      <c r="I26" s="112">
        <f>'Stavební část položky'!BE520</f>
        <v>0</v>
      </c>
    </row>
    <row r="27" spans="1:57" s="1" customFormat="1">
      <c r="A27" s="109" t="str">
        <f>'Stavební část položky'!B521</f>
        <v>787</v>
      </c>
      <c r="B27" s="26" t="str">
        <f>'Stavební část položky'!C521</f>
        <v>Zasklívání</v>
      </c>
      <c r="C27" s="3"/>
      <c r="D27" s="27"/>
      <c r="E27" s="110">
        <f>'Stavební část položky'!BA524</f>
        <v>0</v>
      </c>
      <c r="F27" s="111">
        <f>'Stavební část položky'!BB524</f>
        <v>0</v>
      </c>
      <c r="G27" s="111">
        <f>'Stavební část položky'!BC524</f>
        <v>0</v>
      </c>
      <c r="H27" s="111">
        <f>'Stavební část položky'!BD524</f>
        <v>0</v>
      </c>
      <c r="I27" s="112">
        <f>'Stavební část položky'!BE524</f>
        <v>0</v>
      </c>
    </row>
    <row r="28" spans="1:57" s="1" customFormat="1" ht="13.5" thickBot="1">
      <c r="A28" s="109" t="str">
        <f>'Stavební část položky'!B525</f>
        <v>D96</v>
      </c>
      <c r="B28" s="26" t="str">
        <f>'Stavební část položky'!C525</f>
        <v>Přesuny suti a vybouraných hmot</v>
      </c>
      <c r="C28" s="3"/>
      <c r="D28" s="27"/>
      <c r="E28" s="110">
        <f>'Stavební část položky'!BA531</f>
        <v>0</v>
      </c>
      <c r="F28" s="111">
        <f>'Stavební část položky'!BB531</f>
        <v>0</v>
      </c>
      <c r="G28" s="111">
        <f>'Stavební část položky'!BC531</f>
        <v>0</v>
      </c>
      <c r="H28" s="111">
        <f>'Stavební část položky'!BD531</f>
        <v>0</v>
      </c>
      <c r="I28" s="112">
        <f>'Stavební část položky'!BE531</f>
        <v>0</v>
      </c>
    </row>
    <row r="29" spans="1:57" s="34" customFormat="1" ht="13.5" thickBot="1">
      <c r="A29" s="28"/>
      <c r="B29" s="29" t="s">
        <v>601</v>
      </c>
      <c r="C29" s="29"/>
      <c r="D29" s="30"/>
      <c r="E29" s="31">
        <f>SUM(E7:E28)</f>
        <v>0</v>
      </c>
      <c r="F29" s="32">
        <f>SUM(F7:F28)</f>
        <v>0</v>
      </c>
      <c r="G29" s="32">
        <f>SUM(G7:G28)</f>
        <v>0</v>
      </c>
      <c r="H29" s="32">
        <f>SUM(H7:H28)</f>
        <v>0</v>
      </c>
      <c r="I29" s="33">
        <f>SUM(I7:I28)</f>
        <v>0</v>
      </c>
    </row>
    <row r="30" spans="1:57">
      <c r="A30" s="3"/>
      <c r="B30" s="3"/>
      <c r="C30" s="3"/>
      <c r="D30" s="3"/>
      <c r="E30" s="3"/>
      <c r="F30" s="3"/>
      <c r="G30" s="3"/>
      <c r="H30" s="3"/>
      <c r="I30" s="3"/>
    </row>
    <row r="31" spans="1:57" ht="19.5" customHeight="1">
      <c r="A31" s="18" t="s">
        <v>16</v>
      </c>
      <c r="B31" s="18"/>
      <c r="C31" s="18"/>
      <c r="D31" s="18"/>
      <c r="E31" s="18"/>
      <c r="F31" s="18"/>
      <c r="G31" s="35"/>
      <c r="H31" s="18"/>
      <c r="I31" s="18"/>
      <c r="BA31" s="2"/>
      <c r="BB31" s="2"/>
      <c r="BC31" s="2"/>
      <c r="BD31" s="2"/>
      <c r="BE31" s="2"/>
    </row>
    <row r="32" spans="1:57" ht="13.5" thickBot="1">
      <c r="A32" s="6"/>
      <c r="B32" s="6"/>
      <c r="C32" s="6"/>
      <c r="D32" s="6"/>
      <c r="E32" s="6"/>
      <c r="F32" s="6"/>
      <c r="G32" s="6"/>
      <c r="H32" s="6"/>
      <c r="I32" s="6"/>
    </row>
    <row r="33" spans="1:53">
      <c r="A33" s="4" t="s">
        <v>17</v>
      </c>
      <c r="B33" s="5"/>
      <c r="C33" s="5"/>
      <c r="D33" s="36"/>
      <c r="E33" s="37" t="s">
        <v>1108</v>
      </c>
      <c r="F33" s="38" t="s">
        <v>1109</v>
      </c>
      <c r="G33" s="39"/>
      <c r="H33" s="40"/>
      <c r="I33" s="41" t="s">
        <v>18</v>
      </c>
    </row>
    <row r="34" spans="1:53" ht="34.5" customHeight="1">
      <c r="A34" s="425" t="s">
        <v>567</v>
      </c>
      <c r="B34" s="426"/>
      <c r="C34" s="426"/>
      <c r="D34" s="427"/>
      <c r="E34" s="42">
        <v>1</v>
      </c>
      <c r="F34" s="392"/>
      <c r="G34" s="43"/>
      <c r="H34" s="44"/>
      <c r="I34" s="45">
        <f>E34*F34</f>
        <v>0</v>
      </c>
      <c r="BA34">
        <v>1</v>
      </c>
    </row>
    <row r="35" spans="1:53" ht="13.5" thickBot="1">
      <c r="A35" s="46"/>
      <c r="B35" s="47" t="s">
        <v>20</v>
      </c>
      <c r="C35" s="48"/>
      <c r="D35" s="49"/>
      <c r="E35" s="50"/>
      <c r="F35" s="51"/>
      <c r="G35" s="51"/>
      <c r="H35" s="423">
        <f>I34</f>
        <v>0</v>
      </c>
      <c r="I35" s="424"/>
    </row>
    <row r="37" spans="1:53" ht="13.5" thickBot="1">
      <c r="B37" s="34"/>
      <c r="F37" s="52"/>
      <c r="G37" s="53"/>
      <c r="H37" s="53"/>
      <c r="I37" s="54"/>
    </row>
    <row r="38" spans="1:53" ht="13.5" thickBot="1">
      <c r="A38" s="28"/>
      <c r="B38" s="29" t="s">
        <v>15</v>
      </c>
      <c r="C38" s="29"/>
      <c r="D38" s="30"/>
      <c r="E38" s="31"/>
      <c r="F38" s="32"/>
      <c r="G38" s="32"/>
      <c r="H38" s="32"/>
      <c r="I38" s="33">
        <f>HSV+PSV+Dodavka+Mont+HZS+VRN</f>
        <v>0</v>
      </c>
    </row>
    <row r="39" spans="1:53">
      <c r="F39" s="52"/>
      <c r="G39" s="53"/>
      <c r="H39" s="53"/>
      <c r="I39" s="54"/>
    </row>
    <row r="40" spans="1:53">
      <c r="F40" s="52"/>
      <c r="G40" s="53"/>
      <c r="H40" s="53"/>
      <c r="I40" s="54"/>
    </row>
    <row r="41" spans="1:53">
      <c r="F41" s="52"/>
      <c r="G41" s="53"/>
      <c r="H41" s="53"/>
      <c r="I41" s="54"/>
    </row>
    <row r="42" spans="1:53">
      <c r="F42" s="52"/>
      <c r="G42" s="53"/>
      <c r="H42" s="53"/>
      <c r="I42" s="54"/>
    </row>
    <row r="43" spans="1:53">
      <c r="F43" s="52"/>
      <c r="G43" s="53"/>
      <c r="H43" s="53"/>
      <c r="I43" s="54"/>
    </row>
    <row r="44" spans="1:53">
      <c r="F44" s="52"/>
      <c r="G44" s="53"/>
      <c r="H44" s="53"/>
      <c r="I44" s="54"/>
    </row>
    <row r="45" spans="1:53">
      <c r="F45" s="52"/>
      <c r="G45" s="53"/>
      <c r="H45" s="53"/>
      <c r="I45" s="54"/>
    </row>
    <row r="46" spans="1:53">
      <c r="F46" s="52"/>
      <c r="G46" s="53"/>
      <c r="H46" s="53"/>
      <c r="I46" s="54"/>
    </row>
    <row r="47" spans="1:53">
      <c r="F47" s="52"/>
      <c r="G47" s="53"/>
      <c r="H47" s="53"/>
      <c r="I47" s="54"/>
    </row>
    <row r="48" spans="1:53">
      <c r="F48" s="52"/>
      <c r="G48" s="53"/>
      <c r="H48" s="53"/>
      <c r="I48" s="54"/>
    </row>
    <row r="49" spans="6:9">
      <c r="F49" s="52"/>
      <c r="G49" s="53"/>
      <c r="H49" s="53"/>
      <c r="I49" s="54"/>
    </row>
    <row r="50" spans="6:9">
      <c r="F50" s="52"/>
      <c r="G50" s="53"/>
      <c r="H50" s="53"/>
      <c r="I50" s="54"/>
    </row>
    <row r="51" spans="6:9">
      <c r="F51" s="52"/>
      <c r="G51" s="53"/>
      <c r="H51" s="53"/>
      <c r="I51" s="54"/>
    </row>
    <row r="52" spans="6:9">
      <c r="F52" s="52"/>
      <c r="G52" s="53"/>
      <c r="H52" s="53"/>
      <c r="I52" s="54"/>
    </row>
    <row r="53" spans="6:9">
      <c r="F53" s="52"/>
      <c r="G53" s="53"/>
      <c r="H53" s="53"/>
      <c r="I53" s="54"/>
    </row>
    <row r="54" spans="6:9">
      <c r="F54" s="52"/>
      <c r="G54" s="53"/>
      <c r="H54" s="53"/>
      <c r="I54" s="54"/>
    </row>
    <row r="55" spans="6:9">
      <c r="F55" s="52"/>
      <c r="G55" s="53"/>
      <c r="H55" s="53"/>
      <c r="I55" s="54"/>
    </row>
    <row r="56" spans="6:9">
      <c r="F56" s="52"/>
      <c r="G56" s="53"/>
      <c r="H56" s="53"/>
      <c r="I56" s="54"/>
    </row>
    <row r="57" spans="6:9">
      <c r="F57" s="52"/>
      <c r="G57" s="53"/>
      <c r="H57" s="53"/>
      <c r="I57" s="54"/>
    </row>
    <row r="58" spans="6:9">
      <c r="F58" s="52"/>
      <c r="G58" s="53"/>
      <c r="H58" s="53"/>
      <c r="I58" s="54"/>
    </row>
    <row r="59" spans="6:9">
      <c r="F59" s="52"/>
      <c r="G59" s="53"/>
      <c r="H59" s="53"/>
      <c r="I59" s="54"/>
    </row>
    <row r="60" spans="6:9">
      <c r="F60" s="52"/>
      <c r="G60" s="53"/>
      <c r="H60" s="53"/>
      <c r="I60" s="54"/>
    </row>
    <row r="61" spans="6:9">
      <c r="F61" s="52"/>
      <c r="G61" s="53"/>
      <c r="H61" s="53"/>
      <c r="I61" s="54"/>
    </row>
    <row r="62" spans="6:9">
      <c r="F62" s="52"/>
      <c r="G62" s="53"/>
      <c r="H62" s="53"/>
      <c r="I62" s="54"/>
    </row>
    <row r="63" spans="6:9">
      <c r="F63" s="52"/>
      <c r="G63" s="53"/>
      <c r="H63" s="53"/>
      <c r="I63" s="54"/>
    </row>
    <row r="64" spans="6:9">
      <c r="F64" s="52"/>
      <c r="G64" s="53"/>
      <c r="H64" s="53"/>
      <c r="I64" s="54"/>
    </row>
    <row r="65" spans="6:9">
      <c r="F65" s="52"/>
      <c r="G65" s="53"/>
      <c r="H65" s="53"/>
      <c r="I65" s="54"/>
    </row>
    <row r="66" spans="6:9">
      <c r="F66" s="52"/>
      <c r="G66" s="53"/>
      <c r="H66" s="53"/>
      <c r="I66" s="54"/>
    </row>
    <row r="67" spans="6:9">
      <c r="F67" s="52"/>
      <c r="G67" s="53"/>
      <c r="H67" s="53"/>
      <c r="I67" s="54"/>
    </row>
    <row r="68" spans="6:9">
      <c r="F68" s="52"/>
      <c r="G68" s="53"/>
      <c r="H68" s="53"/>
      <c r="I68" s="54"/>
    </row>
    <row r="69" spans="6:9">
      <c r="F69" s="52"/>
      <c r="G69" s="53"/>
      <c r="H69" s="53"/>
      <c r="I69" s="54"/>
    </row>
    <row r="70" spans="6:9">
      <c r="F70" s="52"/>
      <c r="G70" s="53"/>
      <c r="H70" s="53"/>
      <c r="I70" s="54"/>
    </row>
    <row r="71" spans="6:9">
      <c r="F71" s="52"/>
      <c r="G71" s="53"/>
      <c r="H71" s="53"/>
      <c r="I71" s="54"/>
    </row>
    <row r="72" spans="6:9">
      <c r="F72" s="52"/>
      <c r="G72" s="53"/>
      <c r="H72" s="53"/>
      <c r="I72" s="54"/>
    </row>
    <row r="73" spans="6:9">
      <c r="F73" s="52"/>
      <c r="G73" s="53"/>
      <c r="H73" s="53"/>
      <c r="I73" s="54"/>
    </row>
    <row r="74" spans="6:9">
      <c r="F74" s="52"/>
      <c r="G74" s="53"/>
      <c r="H74" s="53"/>
      <c r="I74" s="54"/>
    </row>
    <row r="75" spans="6:9">
      <c r="F75" s="52"/>
      <c r="G75" s="53"/>
      <c r="H75" s="53"/>
      <c r="I75" s="54"/>
    </row>
    <row r="76" spans="6:9">
      <c r="F76" s="52"/>
      <c r="G76" s="53"/>
      <c r="H76" s="53"/>
      <c r="I76" s="54"/>
    </row>
    <row r="77" spans="6:9">
      <c r="F77" s="52"/>
      <c r="G77" s="53"/>
      <c r="H77" s="53"/>
      <c r="I77" s="54"/>
    </row>
    <row r="78" spans="6:9">
      <c r="F78" s="52"/>
      <c r="G78" s="53"/>
      <c r="H78" s="53"/>
      <c r="I78" s="54"/>
    </row>
    <row r="79" spans="6:9">
      <c r="F79" s="52"/>
      <c r="G79" s="53"/>
      <c r="H79" s="53"/>
      <c r="I79" s="54"/>
    </row>
    <row r="80" spans="6:9">
      <c r="F80" s="52"/>
      <c r="G80" s="53"/>
      <c r="H80" s="53"/>
      <c r="I80" s="54"/>
    </row>
    <row r="81" spans="6:9">
      <c r="F81" s="52"/>
      <c r="G81" s="53"/>
      <c r="H81" s="53"/>
      <c r="I81" s="54"/>
    </row>
    <row r="82" spans="6:9">
      <c r="F82" s="52"/>
      <c r="G82" s="53"/>
      <c r="H82" s="53"/>
      <c r="I82" s="54"/>
    </row>
    <row r="83" spans="6:9">
      <c r="F83" s="52"/>
      <c r="G83" s="53"/>
      <c r="H83" s="53"/>
      <c r="I83" s="54"/>
    </row>
    <row r="84" spans="6:9">
      <c r="F84" s="52"/>
      <c r="G84" s="53"/>
      <c r="H84" s="53"/>
      <c r="I84" s="54"/>
    </row>
    <row r="85" spans="6:9">
      <c r="F85" s="52"/>
      <c r="G85" s="53"/>
      <c r="H85" s="53"/>
      <c r="I85" s="54"/>
    </row>
    <row r="86" spans="6:9">
      <c r="F86" s="52"/>
      <c r="G86" s="53"/>
      <c r="H86" s="53"/>
      <c r="I86" s="54"/>
    </row>
  </sheetData>
  <sheetProtection password="8879" sheet="1" objects="1" scenarios="1"/>
  <mergeCells count="5">
    <mergeCell ref="A1:B1"/>
    <mergeCell ref="A2:B2"/>
    <mergeCell ref="G2:I2"/>
    <mergeCell ref="H35:I35"/>
    <mergeCell ref="A34:D34"/>
  </mergeCells>
  <pageMargins left="0.59055118110236227" right="0.39370078740157483" top="0.59055118110236227" bottom="0.98425196850393704" header="0.19685039370078741" footer="0.51181102362204722"/>
  <pageSetup paperSize="9" orientation="portrait" horizontalDpi="300" verticalDpi="300" r:id="rId1"/>
  <headerFooter alignWithMargins="0">
    <oddFooter>&amp;L&amp;9Zpracováno programem &amp;"Arial CE,Tučné"BUILDpower,  © RTS, a.s.&amp;R&amp;"Arial,Obyčejné"Strana &amp;P</oddFooter>
  </headerFooter>
</worksheet>
</file>

<file path=xl/worksheets/sheet3.xml><?xml version="1.0" encoding="utf-8"?>
<worksheet xmlns="http://schemas.openxmlformats.org/spreadsheetml/2006/main" xmlns:r="http://schemas.openxmlformats.org/officeDocument/2006/relationships">
  <sheetPr codeName="List2"/>
  <dimension ref="A1:CZ604"/>
  <sheetViews>
    <sheetView showGridLines="0" showZeros="0" topLeftCell="A473" zoomScaleNormal="100" workbookViewId="0">
      <selection activeCell="J496" sqref="J496"/>
    </sheetView>
  </sheetViews>
  <sheetFormatPr defaultRowHeight="12.75"/>
  <cols>
    <col min="1" max="1" width="4.42578125" style="55" customWidth="1"/>
    <col min="2" max="2" width="11.5703125" style="55" customWidth="1"/>
    <col min="3" max="3" width="40.42578125" style="55" customWidth="1"/>
    <col min="4" max="4" width="5.5703125" style="55" customWidth="1"/>
    <col min="5" max="5" width="8.5703125" style="103" customWidth="1"/>
    <col min="6" max="6" width="9.85546875" style="55" customWidth="1"/>
    <col min="7" max="7" width="13.85546875" style="55" customWidth="1"/>
    <col min="8" max="11" width="9.140625" style="55"/>
    <col min="12" max="12" width="75.42578125" style="55" customWidth="1"/>
    <col min="13" max="13" width="45.28515625" style="55" customWidth="1"/>
    <col min="14" max="16384" width="9.140625" style="55"/>
  </cols>
  <sheetData>
    <row r="1" spans="1:104" ht="15.75">
      <c r="A1" s="431" t="s">
        <v>32</v>
      </c>
      <c r="B1" s="431"/>
      <c r="C1" s="431"/>
      <c r="D1" s="431"/>
      <c r="E1" s="431"/>
      <c r="F1" s="431"/>
      <c r="G1" s="431"/>
    </row>
    <row r="2" spans="1:104" ht="14.25" customHeight="1" thickBot="1">
      <c r="A2" s="56"/>
      <c r="B2" s="57"/>
      <c r="C2" s="58"/>
      <c r="D2" s="58"/>
      <c r="E2" s="59"/>
      <c r="F2" s="58"/>
      <c r="G2" s="58"/>
    </row>
    <row r="3" spans="1:104" ht="13.5" thickTop="1">
      <c r="A3" s="416" t="s">
        <v>6</v>
      </c>
      <c r="B3" s="417"/>
      <c r="C3" s="8"/>
      <c r="D3" s="60"/>
      <c r="E3" s="61" t="s">
        <v>21</v>
      </c>
      <c r="F3" s="62" t="str">
        <f>'Rekapitulace stavební část'!H1</f>
        <v>N14/15</v>
      </c>
      <c r="G3" s="63"/>
    </row>
    <row r="4" spans="1:104" ht="13.5" thickBot="1">
      <c r="A4" s="432" t="s">
        <v>8</v>
      </c>
      <c r="B4" s="419"/>
      <c r="C4" s="14"/>
      <c r="D4" s="64"/>
      <c r="E4" s="433">
        <f>'Rekapitulace stavební část'!G2</f>
        <v>0</v>
      </c>
      <c r="F4" s="434"/>
      <c r="G4" s="435"/>
    </row>
    <row r="5" spans="1:104" ht="13.5" thickTop="1">
      <c r="A5" s="65"/>
      <c r="B5" s="56"/>
      <c r="C5" s="56"/>
      <c r="D5" s="56"/>
      <c r="E5" s="66"/>
      <c r="F5" s="56"/>
      <c r="G5" s="67"/>
    </row>
    <row r="6" spans="1:104">
      <c r="A6" s="68" t="s">
        <v>22</v>
      </c>
      <c r="B6" s="69" t="s">
        <v>23</v>
      </c>
      <c r="C6" s="69" t="s">
        <v>24</v>
      </c>
      <c r="D6" s="69" t="s">
        <v>25</v>
      </c>
      <c r="E6" s="70" t="s">
        <v>26</v>
      </c>
      <c r="F6" s="69" t="s">
        <v>27</v>
      </c>
      <c r="G6" s="71" t="s">
        <v>28</v>
      </c>
    </row>
    <row r="7" spans="1:104">
      <c r="A7" s="72" t="s">
        <v>29</v>
      </c>
      <c r="B7" s="73" t="s">
        <v>34</v>
      </c>
      <c r="C7" s="74" t="s">
        <v>35</v>
      </c>
      <c r="D7" s="75"/>
      <c r="E7" s="76"/>
      <c r="F7" s="76"/>
      <c r="G7" s="77"/>
      <c r="H7" s="78"/>
      <c r="I7" s="78"/>
      <c r="O7" s="79">
        <v>1</v>
      </c>
    </row>
    <row r="8" spans="1:104">
      <c r="A8" s="80">
        <v>1</v>
      </c>
      <c r="B8" s="81" t="s">
        <v>36</v>
      </c>
      <c r="C8" s="82" t="s">
        <v>37</v>
      </c>
      <c r="D8" s="83" t="s">
        <v>38</v>
      </c>
      <c r="E8" s="84">
        <v>1</v>
      </c>
      <c r="F8" s="220"/>
      <c r="G8" s="85">
        <f>E8*F8</f>
        <v>0</v>
      </c>
      <c r="O8" s="79">
        <v>2</v>
      </c>
      <c r="AA8" s="55">
        <v>1</v>
      </c>
      <c r="AB8" s="55">
        <v>1</v>
      </c>
      <c r="AC8" s="55">
        <v>1</v>
      </c>
      <c r="AZ8" s="55">
        <v>1</v>
      </c>
      <c r="BA8" s="55">
        <f>IF(AZ8=1,G8,0)</f>
        <v>0</v>
      </c>
      <c r="BB8" s="55">
        <f>IF(AZ8=2,G8,0)</f>
        <v>0</v>
      </c>
      <c r="BC8" s="55">
        <f>IF(AZ8=3,G8,0)</f>
        <v>0</v>
      </c>
      <c r="BD8" s="55">
        <f>IF(AZ8=4,G8,0)</f>
        <v>0</v>
      </c>
      <c r="BE8" s="55">
        <f>IF(AZ8=5,G8,0)</f>
        <v>0</v>
      </c>
      <c r="CA8" s="86">
        <v>1</v>
      </c>
      <c r="CB8" s="86">
        <v>1</v>
      </c>
      <c r="CZ8" s="55">
        <v>0</v>
      </c>
    </row>
    <row r="9" spans="1:104">
      <c r="A9" s="93"/>
      <c r="B9" s="94" t="s">
        <v>31</v>
      </c>
      <c r="C9" s="95" t="str">
        <f>CONCATENATE(B7," ",C7)</f>
        <v>11 Přípravné a přidružené práce</v>
      </c>
      <c r="D9" s="96"/>
      <c r="E9" s="97"/>
      <c r="F9" s="98"/>
      <c r="G9" s="99">
        <f>SUM(G7:G8)</f>
        <v>0</v>
      </c>
      <c r="O9" s="79">
        <v>4</v>
      </c>
      <c r="BA9" s="100">
        <f>SUM(BA7:BA8)</f>
        <v>0</v>
      </c>
      <c r="BB9" s="100">
        <f>SUM(BB7:BB8)</f>
        <v>0</v>
      </c>
      <c r="BC9" s="100">
        <f>SUM(BC7:BC8)</f>
        <v>0</v>
      </c>
      <c r="BD9" s="100">
        <f>SUM(BD7:BD8)</f>
        <v>0</v>
      </c>
      <c r="BE9" s="100">
        <f>SUM(BE7:BE8)</f>
        <v>0</v>
      </c>
    </row>
    <row r="10" spans="1:104">
      <c r="A10" s="72" t="s">
        <v>29</v>
      </c>
      <c r="B10" s="73" t="s">
        <v>39</v>
      </c>
      <c r="C10" s="74" t="s">
        <v>40</v>
      </c>
      <c r="D10" s="75"/>
      <c r="E10" s="76"/>
      <c r="F10" s="76"/>
      <c r="G10" s="77"/>
      <c r="H10" s="78"/>
      <c r="I10" s="78"/>
      <c r="O10" s="79">
        <v>1</v>
      </c>
    </row>
    <row r="11" spans="1:104">
      <c r="A11" s="80">
        <v>2</v>
      </c>
      <c r="B11" s="81" t="s">
        <v>41</v>
      </c>
      <c r="C11" s="82" t="s">
        <v>42</v>
      </c>
      <c r="D11" s="83" t="s">
        <v>43</v>
      </c>
      <c r="E11" s="84">
        <v>6</v>
      </c>
      <c r="F11" s="220"/>
      <c r="G11" s="85">
        <f>E11*F11</f>
        <v>0</v>
      </c>
      <c r="O11" s="79">
        <v>2</v>
      </c>
      <c r="AA11" s="55">
        <v>1</v>
      </c>
      <c r="AB11" s="55">
        <v>1</v>
      </c>
      <c r="AC11" s="55">
        <v>1</v>
      </c>
      <c r="AZ11" s="55">
        <v>1</v>
      </c>
      <c r="BA11" s="55">
        <f>IF(AZ11=1,G11,0)</f>
        <v>0</v>
      </c>
      <c r="BB11" s="55">
        <f>IF(AZ11=2,G11,0)</f>
        <v>0</v>
      </c>
      <c r="BC11" s="55">
        <f>IF(AZ11=3,G11,0)</f>
        <v>0</v>
      </c>
      <c r="BD11" s="55">
        <f>IF(AZ11=4,G11,0)</f>
        <v>0</v>
      </c>
      <c r="BE11" s="55">
        <f>IF(AZ11=5,G11,0)</f>
        <v>0</v>
      </c>
      <c r="CA11" s="86">
        <v>1</v>
      </c>
      <c r="CB11" s="86">
        <v>1</v>
      </c>
      <c r="CZ11" s="55">
        <v>0</v>
      </c>
    </row>
    <row r="12" spans="1:104">
      <c r="A12" s="80">
        <v>3</v>
      </c>
      <c r="B12" s="81" t="s">
        <v>44</v>
      </c>
      <c r="C12" s="82" t="s">
        <v>45</v>
      </c>
      <c r="D12" s="83" t="s">
        <v>46</v>
      </c>
      <c r="E12" s="84">
        <v>10</v>
      </c>
      <c r="F12" s="220"/>
      <c r="G12" s="85">
        <f>E12*F12</f>
        <v>0</v>
      </c>
      <c r="O12" s="79">
        <v>2</v>
      </c>
      <c r="AA12" s="55">
        <v>1</v>
      </c>
      <c r="AB12" s="55">
        <v>1</v>
      </c>
      <c r="AC12" s="55">
        <v>1</v>
      </c>
      <c r="AZ12" s="55">
        <v>1</v>
      </c>
      <c r="BA12" s="55">
        <f>IF(AZ12=1,G12,0)</f>
        <v>0</v>
      </c>
      <c r="BB12" s="55">
        <f>IF(AZ12=2,G12,0)</f>
        <v>0</v>
      </c>
      <c r="BC12" s="55">
        <f>IF(AZ12=3,G12,0)</f>
        <v>0</v>
      </c>
      <c r="BD12" s="55">
        <f>IF(AZ12=4,G12,0)</f>
        <v>0</v>
      </c>
      <c r="BE12" s="55">
        <f>IF(AZ12=5,G12,0)</f>
        <v>0</v>
      </c>
      <c r="CA12" s="86">
        <v>1</v>
      </c>
      <c r="CB12" s="86">
        <v>1</v>
      </c>
      <c r="CZ12" s="55">
        <v>0</v>
      </c>
    </row>
    <row r="13" spans="1:104" ht="22.5">
      <c r="A13" s="80">
        <v>4</v>
      </c>
      <c r="B13" s="81" t="s">
        <v>47</v>
      </c>
      <c r="C13" s="82" t="s">
        <v>48</v>
      </c>
      <c r="D13" s="83" t="s">
        <v>49</v>
      </c>
      <c r="E13" s="84">
        <v>5</v>
      </c>
      <c r="F13" s="220"/>
      <c r="G13" s="85">
        <f>E13*F13</f>
        <v>0</v>
      </c>
      <c r="O13" s="79">
        <v>2</v>
      </c>
      <c r="AA13" s="55">
        <v>1</v>
      </c>
      <c r="AB13" s="55">
        <v>1</v>
      </c>
      <c r="AC13" s="55">
        <v>1</v>
      </c>
      <c r="AZ13" s="55">
        <v>1</v>
      </c>
      <c r="BA13" s="55">
        <f>IF(AZ13=1,G13,0)</f>
        <v>0</v>
      </c>
      <c r="BB13" s="55">
        <f>IF(AZ13=2,G13,0)</f>
        <v>0</v>
      </c>
      <c r="BC13" s="55">
        <f>IF(AZ13=3,G13,0)</f>
        <v>0</v>
      </c>
      <c r="BD13" s="55">
        <f>IF(AZ13=4,G13,0)</f>
        <v>0</v>
      </c>
      <c r="BE13" s="55">
        <f>IF(AZ13=5,G13,0)</f>
        <v>0</v>
      </c>
      <c r="CA13" s="86">
        <v>1</v>
      </c>
      <c r="CB13" s="86">
        <v>1</v>
      </c>
      <c r="CZ13" s="55">
        <v>0</v>
      </c>
    </row>
    <row r="14" spans="1:104">
      <c r="A14" s="87"/>
      <c r="B14" s="89"/>
      <c r="C14" s="428" t="s">
        <v>50</v>
      </c>
      <c r="D14" s="429"/>
      <c r="E14" s="90">
        <v>5</v>
      </c>
      <c r="F14" s="91"/>
      <c r="G14" s="92"/>
      <c r="M14" s="88" t="s">
        <v>50</v>
      </c>
      <c r="O14" s="79"/>
    </row>
    <row r="15" spans="1:104" ht="22.5">
      <c r="A15" s="80">
        <v>5</v>
      </c>
      <c r="B15" s="81" t="s">
        <v>51</v>
      </c>
      <c r="C15" s="82" t="s">
        <v>52</v>
      </c>
      <c r="D15" s="83" t="s">
        <v>49</v>
      </c>
      <c r="E15" s="84">
        <v>16.5</v>
      </c>
      <c r="F15" s="220"/>
      <c r="G15" s="85">
        <f>E15*F15</f>
        <v>0</v>
      </c>
      <c r="O15" s="79">
        <v>2</v>
      </c>
      <c r="AA15" s="55">
        <v>1</v>
      </c>
      <c r="AB15" s="55">
        <v>1</v>
      </c>
      <c r="AC15" s="55">
        <v>1</v>
      </c>
      <c r="AZ15" s="55">
        <v>1</v>
      </c>
      <c r="BA15" s="55">
        <f>IF(AZ15=1,G15,0)</f>
        <v>0</v>
      </c>
      <c r="BB15" s="55">
        <f>IF(AZ15=2,G15,0)</f>
        <v>0</v>
      </c>
      <c r="BC15" s="55">
        <f>IF(AZ15=3,G15,0)</f>
        <v>0</v>
      </c>
      <c r="BD15" s="55">
        <f>IF(AZ15=4,G15,0)</f>
        <v>0</v>
      </c>
      <c r="BE15" s="55">
        <f>IF(AZ15=5,G15,0)</f>
        <v>0</v>
      </c>
      <c r="CA15" s="86">
        <v>1</v>
      </c>
      <c r="CB15" s="86">
        <v>1</v>
      </c>
      <c r="CZ15" s="55">
        <v>0</v>
      </c>
    </row>
    <row r="16" spans="1:104">
      <c r="A16" s="87"/>
      <c r="B16" s="89"/>
      <c r="C16" s="428" t="s">
        <v>53</v>
      </c>
      <c r="D16" s="429"/>
      <c r="E16" s="90">
        <v>16.5</v>
      </c>
      <c r="F16" s="91"/>
      <c r="G16" s="92"/>
      <c r="M16" s="88" t="s">
        <v>53</v>
      </c>
      <c r="O16" s="79"/>
    </row>
    <row r="17" spans="1:104">
      <c r="A17" s="80">
        <v>6</v>
      </c>
      <c r="B17" s="81" t="s">
        <v>54</v>
      </c>
      <c r="C17" s="82" t="s">
        <v>55</v>
      </c>
      <c r="D17" s="83" t="s">
        <v>43</v>
      </c>
      <c r="E17" s="84">
        <v>0.5</v>
      </c>
      <c r="F17" s="220"/>
      <c r="G17" s="85">
        <f>E17*F17</f>
        <v>0</v>
      </c>
      <c r="O17" s="79">
        <v>2</v>
      </c>
      <c r="AA17" s="55">
        <v>1</v>
      </c>
      <c r="AB17" s="55">
        <v>1</v>
      </c>
      <c r="AC17" s="55">
        <v>1</v>
      </c>
      <c r="AZ17" s="55">
        <v>1</v>
      </c>
      <c r="BA17" s="55">
        <f>IF(AZ17=1,G17,0)</f>
        <v>0</v>
      </c>
      <c r="BB17" s="55">
        <f>IF(AZ17=2,G17,0)</f>
        <v>0</v>
      </c>
      <c r="BC17" s="55">
        <f>IF(AZ17=3,G17,0)</f>
        <v>0</v>
      </c>
      <c r="BD17" s="55">
        <f>IF(AZ17=4,G17,0)</f>
        <v>0</v>
      </c>
      <c r="BE17" s="55">
        <f>IF(AZ17=5,G17,0)</f>
        <v>0</v>
      </c>
      <c r="CA17" s="86">
        <v>1</v>
      </c>
      <c r="CB17" s="86">
        <v>1</v>
      </c>
      <c r="CZ17" s="55">
        <v>1.95224</v>
      </c>
    </row>
    <row r="18" spans="1:104">
      <c r="A18" s="80">
        <v>7</v>
      </c>
      <c r="B18" s="81" t="s">
        <v>56</v>
      </c>
      <c r="C18" s="82" t="s">
        <v>57</v>
      </c>
      <c r="D18" s="83" t="s">
        <v>43</v>
      </c>
      <c r="E18" s="84">
        <v>2.0799999999999999E-2</v>
      </c>
      <c r="F18" s="84">
        <v>0</v>
      </c>
      <c r="G18" s="85">
        <f>E18*F18</f>
        <v>0</v>
      </c>
      <c r="O18" s="79">
        <v>2</v>
      </c>
      <c r="AA18" s="55">
        <v>1</v>
      </c>
      <c r="AB18" s="55">
        <v>1</v>
      </c>
      <c r="AC18" s="55">
        <v>1</v>
      </c>
      <c r="AZ18" s="55">
        <v>1</v>
      </c>
      <c r="BA18" s="55">
        <f>IF(AZ18=1,G18,0)</f>
        <v>0</v>
      </c>
      <c r="BB18" s="55">
        <f>IF(AZ18=2,G18,0)</f>
        <v>0</v>
      </c>
      <c r="BC18" s="55">
        <f>IF(AZ18=3,G18,0)</f>
        <v>0</v>
      </c>
      <c r="BD18" s="55">
        <f>IF(AZ18=4,G18,0)</f>
        <v>0</v>
      </c>
      <c r="BE18" s="55">
        <f>IF(AZ18=5,G18,0)</f>
        <v>0</v>
      </c>
      <c r="CA18" s="86">
        <v>1</v>
      </c>
      <c r="CB18" s="86">
        <v>1</v>
      </c>
      <c r="CZ18" s="55">
        <v>1.9332</v>
      </c>
    </row>
    <row r="19" spans="1:104">
      <c r="A19" s="87"/>
      <c r="B19" s="89"/>
      <c r="C19" s="428" t="s">
        <v>58</v>
      </c>
      <c r="D19" s="429"/>
      <c r="E19" s="90">
        <v>2.0799999999999999E-2</v>
      </c>
      <c r="F19" s="91"/>
      <c r="G19" s="92"/>
      <c r="M19" s="88" t="s">
        <v>58</v>
      </c>
      <c r="O19" s="79"/>
    </row>
    <row r="20" spans="1:104">
      <c r="A20" s="80">
        <v>8</v>
      </c>
      <c r="B20" s="81" t="s">
        <v>59</v>
      </c>
      <c r="C20" s="82" t="s">
        <v>60</v>
      </c>
      <c r="D20" s="83" t="s">
        <v>61</v>
      </c>
      <c r="E20" s="84">
        <v>7.9899999999999999E-2</v>
      </c>
      <c r="F20" s="220"/>
      <c r="G20" s="85">
        <f>E20*F20</f>
        <v>0</v>
      </c>
      <c r="O20" s="79">
        <v>2</v>
      </c>
      <c r="AA20" s="55">
        <v>1</v>
      </c>
      <c r="AB20" s="55">
        <v>1</v>
      </c>
      <c r="AC20" s="55">
        <v>1</v>
      </c>
      <c r="AZ20" s="55">
        <v>1</v>
      </c>
      <c r="BA20" s="55">
        <f>IF(AZ20=1,G20,0)</f>
        <v>0</v>
      </c>
      <c r="BB20" s="55">
        <f>IF(AZ20=2,G20,0)</f>
        <v>0</v>
      </c>
      <c r="BC20" s="55">
        <f>IF(AZ20=3,G20,0)</f>
        <v>0</v>
      </c>
      <c r="BD20" s="55">
        <f>IF(AZ20=4,G20,0)</f>
        <v>0</v>
      </c>
      <c r="BE20" s="55">
        <f>IF(AZ20=5,G20,0)</f>
        <v>0</v>
      </c>
      <c r="CA20" s="86">
        <v>1</v>
      </c>
      <c r="CB20" s="86">
        <v>1</v>
      </c>
      <c r="CZ20" s="55">
        <v>1.9539999999999998E-2</v>
      </c>
    </row>
    <row r="21" spans="1:104">
      <c r="A21" s="87"/>
      <c r="B21" s="89"/>
      <c r="C21" s="428" t="s">
        <v>62</v>
      </c>
      <c r="D21" s="429"/>
      <c r="E21" s="90">
        <v>6.4399999999999999E-2</v>
      </c>
      <c r="F21" s="91"/>
      <c r="G21" s="92"/>
      <c r="M21" s="88" t="s">
        <v>62</v>
      </c>
      <c r="O21" s="79"/>
    </row>
    <row r="22" spans="1:104">
      <c r="A22" s="87"/>
      <c r="B22" s="89"/>
      <c r="C22" s="428" t="s">
        <v>63</v>
      </c>
      <c r="D22" s="429"/>
      <c r="E22" s="90">
        <v>1.54E-2</v>
      </c>
      <c r="F22" s="91"/>
      <c r="G22" s="92"/>
      <c r="M22" s="88" t="s">
        <v>63</v>
      </c>
      <c r="O22" s="79"/>
    </row>
    <row r="23" spans="1:104">
      <c r="A23" s="80">
        <v>9</v>
      </c>
      <c r="B23" s="81" t="s">
        <v>64</v>
      </c>
      <c r="C23" s="82" t="s">
        <v>65</v>
      </c>
      <c r="D23" s="83" t="s">
        <v>49</v>
      </c>
      <c r="E23" s="84">
        <v>1.43</v>
      </c>
      <c r="F23" s="220"/>
      <c r="G23" s="85">
        <f>E23*F23</f>
        <v>0</v>
      </c>
      <c r="O23" s="79">
        <v>2</v>
      </c>
      <c r="AA23" s="55">
        <v>1</v>
      </c>
      <c r="AB23" s="55">
        <v>1</v>
      </c>
      <c r="AC23" s="55">
        <v>1</v>
      </c>
      <c r="AZ23" s="55">
        <v>1</v>
      </c>
      <c r="BA23" s="55">
        <f>IF(AZ23=1,G23,0)</f>
        <v>0</v>
      </c>
      <c r="BB23" s="55">
        <f>IF(AZ23=2,G23,0)</f>
        <v>0</v>
      </c>
      <c r="BC23" s="55">
        <f>IF(AZ23=3,G23,0)</f>
        <v>0</v>
      </c>
      <c r="BD23" s="55">
        <f>IF(AZ23=4,G23,0)</f>
        <v>0</v>
      </c>
      <c r="BE23" s="55">
        <f>IF(AZ23=5,G23,0)</f>
        <v>0</v>
      </c>
      <c r="CA23" s="86">
        <v>1</v>
      </c>
      <c r="CB23" s="86">
        <v>1</v>
      </c>
      <c r="CZ23" s="55">
        <v>0.28258</v>
      </c>
    </row>
    <row r="24" spans="1:104">
      <c r="A24" s="87"/>
      <c r="B24" s="89"/>
      <c r="C24" s="428" t="s">
        <v>66</v>
      </c>
      <c r="D24" s="429"/>
      <c r="E24" s="90">
        <v>1.43</v>
      </c>
      <c r="F24" s="91"/>
      <c r="G24" s="92"/>
      <c r="M24" s="88" t="s">
        <v>66</v>
      </c>
      <c r="O24" s="79"/>
    </row>
    <row r="25" spans="1:104" ht="22.5">
      <c r="A25" s="80">
        <v>10</v>
      </c>
      <c r="B25" s="81" t="s">
        <v>67</v>
      </c>
      <c r="C25" s="82" t="s">
        <v>68</v>
      </c>
      <c r="D25" s="83" t="s">
        <v>49</v>
      </c>
      <c r="E25" s="84">
        <v>5.0999999999999996</v>
      </c>
      <c r="F25" s="220"/>
      <c r="G25" s="85">
        <f>E25*F25</f>
        <v>0</v>
      </c>
      <c r="O25" s="79">
        <v>2</v>
      </c>
      <c r="AA25" s="55">
        <v>1</v>
      </c>
      <c r="AB25" s="55">
        <v>0</v>
      </c>
      <c r="AC25" s="55">
        <v>0</v>
      </c>
      <c r="AZ25" s="55">
        <v>1</v>
      </c>
      <c r="BA25" s="55">
        <f>IF(AZ25=1,G25,0)</f>
        <v>0</v>
      </c>
      <c r="BB25" s="55">
        <f>IF(AZ25=2,G25,0)</f>
        <v>0</v>
      </c>
      <c r="BC25" s="55">
        <f>IF(AZ25=3,G25,0)</f>
        <v>0</v>
      </c>
      <c r="BD25" s="55">
        <f>IF(AZ25=4,G25,0)</f>
        <v>0</v>
      </c>
      <c r="BE25" s="55">
        <f>IF(AZ25=5,G25,0)</f>
        <v>0</v>
      </c>
      <c r="CA25" s="86">
        <v>1</v>
      </c>
      <c r="CB25" s="86">
        <v>0</v>
      </c>
      <c r="CZ25" s="55">
        <v>2.5340000000000001E-2</v>
      </c>
    </row>
    <row r="26" spans="1:104">
      <c r="A26" s="87"/>
      <c r="B26" s="89"/>
      <c r="C26" s="428" t="s">
        <v>69</v>
      </c>
      <c r="D26" s="429"/>
      <c r="E26" s="90">
        <v>3.3</v>
      </c>
      <c r="F26" s="91"/>
      <c r="G26" s="92"/>
      <c r="M26" s="88" t="s">
        <v>69</v>
      </c>
      <c r="O26" s="79"/>
    </row>
    <row r="27" spans="1:104">
      <c r="A27" s="87"/>
      <c r="B27" s="89"/>
      <c r="C27" s="428" t="s">
        <v>70</v>
      </c>
      <c r="D27" s="429"/>
      <c r="E27" s="90">
        <v>1.8</v>
      </c>
      <c r="F27" s="91"/>
      <c r="G27" s="92"/>
      <c r="M27" s="88" t="s">
        <v>70</v>
      </c>
      <c r="O27" s="79"/>
    </row>
    <row r="28" spans="1:104" ht="22.5">
      <c r="A28" s="80">
        <v>11</v>
      </c>
      <c r="B28" s="81" t="s">
        <v>71</v>
      </c>
      <c r="C28" s="82" t="s">
        <v>72</v>
      </c>
      <c r="D28" s="83" t="s">
        <v>49</v>
      </c>
      <c r="E28" s="84">
        <v>7.08</v>
      </c>
      <c r="F28" s="220"/>
      <c r="G28" s="85">
        <f>E28*F28</f>
        <v>0</v>
      </c>
      <c r="O28" s="79">
        <v>2</v>
      </c>
      <c r="AA28" s="55">
        <v>1</v>
      </c>
      <c r="AB28" s="55">
        <v>0</v>
      </c>
      <c r="AC28" s="55">
        <v>0</v>
      </c>
      <c r="AZ28" s="55">
        <v>1</v>
      </c>
      <c r="BA28" s="55">
        <f>IF(AZ28=1,G28,0)</f>
        <v>0</v>
      </c>
      <c r="BB28" s="55">
        <f>IF(AZ28=2,G28,0)</f>
        <v>0</v>
      </c>
      <c r="BC28" s="55">
        <f>IF(AZ28=3,G28,0)</f>
        <v>0</v>
      </c>
      <c r="BD28" s="55">
        <f>IF(AZ28=4,G28,0)</f>
        <v>0</v>
      </c>
      <c r="BE28" s="55">
        <f>IF(AZ28=5,G28,0)</f>
        <v>0</v>
      </c>
      <c r="CA28" s="86">
        <v>1</v>
      </c>
      <c r="CB28" s="86">
        <v>0</v>
      </c>
      <c r="CZ28" s="55">
        <v>5.1639999999999998E-2</v>
      </c>
    </row>
    <row r="29" spans="1:104">
      <c r="A29" s="87"/>
      <c r="B29" s="89"/>
      <c r="C29" s="428" t="s">
        <v>73</v>
      </c>
      <c r="D29" s="429"/>
      <c r="E29" s="90">
        <v>7.08</v>
      </c>
      <c r="F29" s="91"/>
      <c r="G29" s="92"/>
      <c r="M29" s="88" t="s">
        <v>73</v>
      </c>
      <c r="O29" s="79"/>
    </row>
    <row r="30" spans="1:104" ht="22.5">
      <c r="A30" s="80">
        <v>12</v>
      </c>
      <c r="B30" s="81" t="s">
        <v>74</v>
      </c>
      <c r="C30" s="82" t="s">
        <v>75</v>
      </c>
      <c r="D30" s="83" t="s">
        <v>49</v>
      </c>
      <c r="E30" s="84">
        <v>3.7</v>
      </c>
      <c r="F30" s="220"/>
      <c r="G30" s="85">
        <f>E30*F30</f>
        <v>0</v>
      </c>
      <c r="O30" s="79">
        <v>2</v>
      </c>
      <c r="AA30" s="55">
        <v>1</v>
      </c>
      <c r="AB30" s="55">
        <v>1</v>
      </c>
      <c r="AC30" s="55">
        <v>1</v>
      </c>
      <c r="AZ30" s="55">
        <v>1</v>
      </c>
      <c r="BA30" s="55">
        <f>IF(AZ30=1,G30,0)</f>
        <v>0</v>
      </c>
      <c r="BB30" s="55">
        <f>IF(AZ30=2,G30,0)</f>
        <v>0</v>
      </c>
      <c r="BC30" s="55">
        <f>IF(AZ30=3,G30,0)</f>
        <v>0</v>
      </c>
      <c r="BD30" s="55">
        <f>IF(AZ30=4,G30,0)</f>
        <v>0</v>
      </c>
      <c r="BE30" s="55">
        <f>IF(AZ30=5,G30,0)</f>
        <v>0</v>
      </c>
      <c r="CA30" s="86">
        <v>1</v>
      </c>
      <c r="CB30" s="86">
        <v>1</v>
      </c>
      <c r="CZ30" s="55">
        <v>1.8599999999999998E-2</v>
      </c>
    </row>
    <row r="31" spans="1:104">
      <c r="A31" s="87"/>
      <c r="B31" s="89"/>
      <c r="C31" s="428" t="s">
        <v>76</v>
      </c>
      <c r="D31" s="429"/>
      <c r="E31" s="90">
        <v>3.7</v>
      </c>
      <c r="F31" s="91"/>
      <c r="G31" s="92"/>
      <c r="M31" s="88" t="s">
        <v>76</v>
      </c>
      <c r="O31" s="79"/>
    </row>
    <row r="32" spans="1:104" ht="22.5">
      <c r="A32" s="80">
        <v>13</v>
      </c>
      <c r="B32" s="81" t="s">
        <v>77</v>
      </c>
      <c r="C32" s="82" t="s">
        <v>78</v>
      </c>
      <c r="D32" s="83" t="s">
        <v>49</v>
      </c>
      <c r="E32" s="84">
        <v>11.2</v>
      </c>
      <c r="F32" s="220"/>
      <c r="G32" s="85">
        <f>E32*F32</f>
        <v>0</v>
      </c>
      <c r="O32" s="79">
        <v>2</v>
      </c>
      <c r="AA32" s="55">
        <v>1</v>
      </c>
      <c r="AB32" s="55">
        <v>1</v>
      </c>
      <c r="AC32" s="55">
        <v>1</v>
      </c>
      <c r="AZ32" s="55">
        <v>1</v>
      </c>
      <c r="BA32" s="55">
        <f>IF(AZ32=1,G32,0)</f>
        <v>0</v>
      </c>
      <c r="BB32" s="55">
        <f>IF(AZ32=2,G32,0)</f>
        <v>0</v>
      </c>
      <c r="BC32" s="55">
        <f>IF(AZ32=3,G32,0)</f>
        <v>0</v>
      </c>
      <c r="BD32" s="55">
        <f>IF(AZ32=4,G32,0)</f>
        <v>0</v>
      </c>
      <c r="BE32" s="55">
        <f>IF(AZ32=5,G32,0)</f>
        <v>0</v>
      </c>
      <c r="CA32" s="86">
        <v>1</v>
      </c>
      <c r="CB32" s="86">
        <v>1</v>
      </c>
      <c r="CZ32" s="55">
        <v>1.8599999999999998E-2</v>
      </c>
    </row>
    <row r="33" spans="1:104">
      <c r="A33" s="87"/>
      <c r="B33" s="89"/>
      <c r="C33" s="428" t="s">
        <v>79</v>
      </c>
      <c r="D33" s="429"/>
      <c r="E33" s="90">
        <v>11.2</v>
      </c>
      <c r="F33" s="91"/>
      <c r="G33" s="92"/>
      <c r="M33" s="88" t="s">
        <v>79</v>
      </c>
      <c r="O33" s="79"/>
    </row>
    <row r="34" spans="1:104" ht="22.5">
      <c r="A34" s="80">
        <v>14</v>
      </c>
      <c r="B34" s="81" t="s">
        <v>80</v>
      </c>
      <c r="C34" s="82" t="s">
        <v>81</v>
      </c>
      <c r="D34" s="83" t="s">
        <v>49</v>
      </c>
      <c r="E34" s="84">
        <v>6.63</v>
      </c>
      <c r="F34" s="220"/>
      <c r="G34" s="85">
        <f>E34*F34</f>
        <v>0</v>
      </c>
      <c r="O34" s="79">
        <v>2</v>
      </c>
      <c r="AA34" s="55">
        <v>1</v>
      </c>
      <c r="AB34" s="55">
        <v>1</v>
      </c>
      <c r="AC34" s="55">
        <v>1</v>
      </c>
      <c r="AZ34" s="55">
        <v>1</v>
      </c>
      <c r="BA34" s="55">
        <f>IF(AZ34=1,G34,0)</f>
        <v>0</v>
      </c>
      <c r="BB34" s="55">
        <f>IF(AZ34=2,G34,0)</f>
        <v>0</v>
      </c>
      <c r="BC34" s="55">
        <f>IF(AZ34=3,G34,0)</f>
        <v>0</v>
      </c>
      <c r="BD34" s="55">
        <f>IF(AZ34=4,G34,0)</f>
        <v>0</v>
      </c>
      <c r="BE34" s="55">
        <f>IF(AZ34=5,G34,0)</f>
        <v>0</v>
      </c>
      <c r="CA34" s="86">
        <v>1</v>
      </c>
      <c r="CB34" s="86">
        <v>1</v>
      </c>
      <c r="CZ34" s="55">
        <v>1.5720000000000001E-2</v>
      </c>
    </row>
    <row r="35" spans="1:104">
      <c r="A35" s="87"/>
      <c r="B35" s="89"/>
      <c r="C35" s="428" t="s">
        <v>82</v>
      </c>
      <c r="D35" s="429"/>
      <c r="E35" s="90">
        <v>6.63</v>
      </c>
      <c r="F35" s="91"/>
      <c r="G35" s="92"/>
      <c r="M35" s="88" t="s">
        <v>82</v>
      </c>
      <c r="O35" s="79"/>
    </row>
    <row r="36" spans="1:104">
      <c r="A36" s="80">
        <v>15</v>
      </c>
      <c r="B36" s="81" t="s">
        <v>83</v>
      </c>
      <c r="C36" s="82" t="s">
        <v>84</v>
      </c>
      <c r="D36" s="83" t="s">
        <v>49</v>
      </c>
      <c r="E36" s="84">
        <v>0.26</v>
      </c>
      <c r="F36" s="220"/>
      <c r="G36" s="85">
        <f>E36*F36</f>
        <v>0</v>
      </c>
      <c r="O36" s="79">
        <v>2</v>
      </c>
      <c r="AA36" s="55">
        <v>1</v>
      </c>
      <c r="AB36" s="55">
        <v>1</v>
      </c>
      <c r="AC36" s="55">
        <v>1</v>
      </c>
      <c r="AZ36" s="55">
        <v>1</v>
      </c>
      <c r="BA36" s="55">
        <f>IF(AZ36=1,G36,0)</f>
        <v>0</v>
      </c>
      <c r="BB36" s="55">
        <f>IF(AZ36=2,G36,0)</f>
        <v>0</v>
      </c>
      <c r="BC36" s="55">
        <f>IF(AZ36=3,G36,0)</f>
        <v>0</v>
      </c>
      <c r="BD36" s="55">
        <f>IF(AZ36=4,G36,0)</f>
        <v>0</v>
      </c>
      <c r="BE36" s="55">
        <f>IF(AZ36=5,G36,0)</f>
        <v>0</v>
      </c>
      <c r="CA36" s="86">
        <v>1</v>
      </c>
      <c r="CB36" s="86">
        <v>1</v>
      </c>
      <c r="CZ36" s="55">
        <v>0.18323999999999999</v>
      </c>
    </row>
    <row r="37" spans="1:104">
      <c r="A37" s="87"/>
      <c r="B37" s="89"/>
      <c r="C37" s="428" t="s">
        <v>85</v>
      </c>
      <c r="D37" s="429"/>
      <c r="E37" s="90">
        <v>0.26</v>
      </c>
      <c r="F37" s="91"/>
      <c r="G37" s="92"/>
      <c r="M37" s="88" t="s">
        <v>85</v>
      </c>
      <c r="O37" s="79"/>
    </row>
    <row r="38" spans="1:104">
      <c r="A38" s="80">
        <v>16</v>
      </c>
      <c r="B38" s="81" t="s">
        <v>86</v>
      </c>
      <c r="C38" s="82" t="s">
        <v>87</v>
      </c>
      <c r="D38" s="83" t="s">
        <v>61</v>
      </c>
      <c r="E38" s="84">
        <v>6.9599999999999995E-2</v>
      </c>
      <c r="F38" s="220"/>
      <c r="G38" s="85">
        <f>E38*F38</f>
        <v>0</v>
      </c>
      <c r="O38" s="79">
        <v>2</v>
      </c>
      <c r="AA38" s="55">
        <v>3</v>
      </c>
      <c r="AB38" s="55">
        <v>1</v>
      </c>
      <c r="AC38" s="55">
        <v>13335426</v>
      </c>
      <c r="AZ38" s="55">
        <v>1</v>
      </c>
      <c r="BA38" s="55">
        <f>IF(AZ38=1,G38,0)</f>
        <v>0</v>
      </c>
      <c r="BB38" s="55">
        <f>IF(AZ38=2,G38,0)</f>
        <v>0</v>
      </c>
      <c r="BC38" s="55">
        <f>IF(AZ38=3,G38,0)</f>
        <v>0</v>
      </c>
      <c r="BD38" s="55">
        <f>IF(AZ38=4,G38,0)</f>
        <v>0</v>
      </c>
      <c r="BE38" s="55">
        <f>IF(AZ38=5,G38,0)</f>
        <v>0</v>
      </c>
      <c r="CA38" s="86">
        <v>3</v>
      </c>
      <c r="CB38" s="86">
        <v>1</v>
      </c>
      <c r="CZ38" s="55">
        <v>1</v>
      </c>
    </row>
    <row r="39" spans="1:104">
      <c r="A39" s="87"/>
      <c r="B39" s="89"/>
      <c r="C39" s="428" t="s">
        <v>88</v>
      </c>
      <c r="D39" s="429"/>
      <c r="E39" s="90">
        <v>6.9599999999999995E-2</v>
      </c>
      <c r="F39" s="91"/>
      <c r="G39" s="92"/>
      <c r="M39" s="88" t="s">
        <v>88</v>
      </c>
      <c r="O39" s="79"/>
    </row>
    <row r="40" spans="1:104">
      <c r="A40" s="80">
        <v>17</v>
      </c>
      <c r="B40" s="81" t="s">
        <v>89</v>
      </c>
      <c r="C40" s="82" t="s">
        <v>90</v>
      </c>
      <c r="D40" s="83" t="s">
        <v>61</v>
      </c>
      <c r="E40" s="84">
        <v>1.66E-2</v>
      </c>
      <c r="F40" s="220"/>
      <c r="G40" s="85">
        <f>E40*F40</f>
        <v>0</v>
      </c>
      <c r="O40" s="79">
        <v>2</v>
      </c>
      <c r="AA40" s="55">
        <v>3</v>
      </c>
      <c r="AB40" s="55">
        <v>1</v>
      </c>
      <c r="AC40" s="55">
        <v>13380510</v>
      </c>
      <c r="AZ40" s="55">
        <v>1</v>
      </c>
      <c r="BA40" s="55">
        <f>IF(AZ40=1,G40,0)</f>
        <v>0</v>
      </c>
      <c r="BB40" s="55">
        <f>IF(AZ40=2,G40,0)</f>
        <v>0</v>
      </c>
      <c r="BC40" s="55">
        <f>IF(AZ40=3,G40,0)</f>
        <v>0</v>
      </c>
      <c r="BD40" s="55">
        <f>IF(AZ40=4,G40,0)</f>
        <v>0</v>
      </c>
      <c r="BE40" s="55">
        <f>IF(AZ40=5,G40,0)</f>
        <v>0</v>
      </c>
      <c r="CA40" s="86">
        <v>3</v>
      </c>
      <c r="CB40" s="86">
        <v>1</v>
      </c>
      <c r="CZ40" s="55">
        <v>1</v>
      </c>
    </row>
    <row r="41" spans="1:104">
      <c r="A41" s="87"/>
      <c r="B41" s="89"/>
      <c r="C41" s="428" t="s">
        <v>91</v>
      </c>
      <c r="D41" s="429"/>
      <c r="E41" s="90">
        <v>1.66E-2</v>
      </c>
      <c r="F41" s="91"/>
      <c r="G41" s="92"/>
      <c r="M41" s="88" t="s">
        <v>91</v>
      </c>
      <c r="O41" s="79"/>
    </row>
    <row r="42" spans="1:104">
      <c r="A42" s="93"/>
      <c r="B42" s="94" t="s">
        <v>31</v>
      </c>
      <c r="C42" s="95" t="str">
        <f>CONCATENATE(B10," ",C10)</f>
        <v>3 Svislé a kompletní konstrukce</v>
      </c>
      <c r="D42" s="96"/>
      <c r="E42" s="97"/>
      <c r="F42" s="98"/>
      <c r="G42" s="99">
        <f>SUM(G10:G41)</f>
        <v>0</v>
      </c>
      <c r="O42" s="79">
        <v>4</v>
      </c>
      <c r="BA42" s="100">
        <f>SUM(BA10:BA41)</f>
        <v>0</v>
      </c>
      <c r="BB42" s="100">
        <f>SUM(BB10:BB41)</f>
        <v>0</v>
      </c>
      <c r="BC42" s="100">
        <f>SUM(BC10:BC41)</f>
        <v>0</v>
      </c>
      <c r="BD42" s="100">
        <f>SUM(BD10:BD41)</f>
        <v>0</v>
      </c>
      <c r="BE42" s="100">
        <f>SUM(BE10:BE41)</f>
        <v>0</v>
      </c>
    </row>
    <row r="43" spans="1:104">
      <c r="A43" s="72" t="s">
        <v>29</v>
      </c>
      <c r="B43" s="73" t="s">
        <v>92</v>
      </c>
      <c r="C43" s="74" t="s">
        <v>93</v>
      </c>
      <c r="D43" s="75"/>
      <c r="E43" s="76"/>
      <c r="F43" s="76"/>
      <c r="G43" s="77"/>
      <c r="H43" s="78"/>
      <c r="I43" s="78"/>
      <c r="O43" s="79">
        <v>1</v>
      </c>
    </row>
    <row r="44" spans="1:104">
      <c r="A44" s="80">
        <v>18</v>
      </c>
      <c r="B44" s="81" t="s">
        <v>94</v>
      </c>
      <c r="C44" s="82" t="s">
        <v>95</v>
      </c>
      <c r="D44" s="83" t="s">
        <v>49</v>
      </c>
      <c r="E44" s="84">
        <v>84.9</v>
      </c>
      <c r="F44" s="220"/>
      <c r="G44" s="85">
        <f>E44*F44</f>
        <v>0</v>
      </c>
      <c r="O44" s="79">
        <v>2</v>
      </c>
      <c r="AA44" s="55">
        <v>1</v>
      </c>
      <c r="AB44" s="55">
        <v>1</v>
      </c>
      <c r="AC44" s="55">
        <v>1</v>
      </c>
      <c r="AZ44" s="55">
        <v>1</v>
      </c>
      <c r="BA44" s="55">
        <f>IF(AZ44=1,G44,0)</f>
        <v>0</v>
      </c>
      <c r="BB44" s="55">
        <f>IF(AZ44=2,G44,0)</f>
        <v>0</v>
      </c>
      <c r="BC44" s="55">
        <f>IF(AZ44=3,G44,0)</f>
        <v>0</v>
      </c>
      <c r="BD44" s="55">
        <f>IF(AZ44=4,G44,0)</f>
        <v>0</v>
      </c>
      <c r="BE44" s="55">
        <f>IF(AZ44=5,G44,0)</f>
        <v>0</v>
      </c>
      <c r="CA44" s="86">
        <v>1</v>
      </c>
      <c r="CB44" s="86">
        <v>1</v>
      </c>
      <c r="CZ44" s="55">
        <v>4.3899999999999998E-3</v>
      </c>
    </row>
    <row r="45" spans="1:104">
      <c r="A45" s="87"/>
      <c r="B45" s="89"/>
      <c r="C45" s="428" t="s">
        <v>96</v>
      </c>
      <c r="D45" s="429"/>
      <c r="E45" s="90">
        <v>84.9</v>
      </c>
      <c r="F45" s="91"/>
      <c r="G45" s="92"/>
      <c r="M45" s="88" t="s">
        <v>96</v>
      </c>
      <c r="O45" s="79"/>
    </row>
    <row r="46" spans="1:104" ht="22.5">
      <c r="A46" s="80">
        <v>19</v>
      </c>
      <c r="B46" s="81" t="s">
        <v>97</v>
      </c>
      <c r="C46" s="82" t="s">
        <v>98</v>
      </c>
      <c r="D46" s="83" t="s">
        <v>49</v>
      </c>
      <c r="E46" s="84">
        <v>132.41679999999999</v>
      </c>
      <c r="F46" s="220"/>
      <c r="G46" s="85">
        <f>E46*F46</f>
        <v>0</v>
      </c>
      <c r="O46" s="79">
        <v>2</v>
      </c>
      <c r="AA46" s="55">
        <v>1</v>
      </c>
      <c r="AB46" s="55">
        <v>1</v>
      </c>
      <c r="AC46" s="55">
        <v>1</v>
      </c>
      <c r="AZ46" s="55">
        <v>1</v>
      </c>
      <c r="BA46" s="55">
        <f>IF(AZ46=1,G46,0)</f>
        <v>0</v>
      </c>
      <c r="BB46" s="55">
        <f>IF(AZ46=2,G46,0)</f>
        <v>0</v>
      </c>
      <c r="BC46" s="55">
        <f>IF(AZ46=3,G46,0)</f>
        <v>0</v>
      </c>
      <c r="BD46" s="55">
        <f>IF(AZ46=4,G46,0)</f>
        <v>0</v>
      </c>
      <c r="BE46" s="55">
        <f>IF(AZ46=5,G46,0)</f>
        <v>0</v>
      </c>
      <c r="CA46" s="86">
        <v>1</v>
      </c>
      <c r="CB46" s="86">
        <v>1</v>
      </c>
      <c r="CZ46" s="55">
        <v>1.06E-2</v>
      </c>
    </row>
    <row r="47" spans="1:104">
      <c r="A47" s="87"/>
      <c r="B47" s="89"/>
      <c r="C47" s="428" t="s">
        <v>99</v>
      </c>
      <c r="D47" s="429"/>
      <c r="E47" s="90">
        <v>26.16</v>
      </c>
      <c r="F47" s="91"/>
      <c r="G47" s="92"/>
      <c r="M47" s="88" t="s">
        <v>99</v>
      </c>
      <c r="O47" s="79"/>
    </row>
    <row r="48" spans="1:104">
      <c r="A48" s="87"/>
      <c r="B48" s="89"/>
      <c r="C48" s="428" t="s">
        <v>100</v>
      </c>
      <c r="D48" s="429"/>
      <c r="E48" s="90">
        <v>-1.89</v>
      </c>
      <c r="F48" s="91"/>
      <c r="G48" s="92"/>
      <c r="M48" s="88" t="s">
        <v>100</v>
      </c>
      <c r="O48" s="79"/>
    </row>
    <row r="49" spans="1:15">
      <c r="A49" s="87"/>
      <c r="B49" s="89"/>
      <c r="C49" s="428" t="s">
        <v>101</v>
      </c>
      <c r="D49" s="429"/>
      <c r="E49" s="90">
        <v>-1.41</v>
      </c>
      <c r="F49" s="91"/>
      <c r="G49" s="92"/>
      <c r="M49" s="88" t="s">
        <v>101</v>
      </c>
      <c r="O49" s="79"/>
    </row>
    <row r="50" spans="1:15">
      <c r="A50" s="87"/>
      <c r="B50" s="89"/>
      <c r="C50" s="428" t="s">
        <v>102</v>
      </c>
      <c r="D50" s="429"/>
      <c r="E50" s="90">
        <v>-1.35</v>
      </c>
      <c r="F50" s="91"/>
      <c r="G50" s="92"/>
      <c r="M50" s="88" t="s">
        <v>102</v>
      </c>
      <c r="O50" s="79"/>
    </row>
    <row r="51" spans="1:15">
      <c r="A51" s="87"/>
      <c r="B51" s="89"/>
      <c r="C51" s="428" t="s">
        <v>100</v>
      </c>
      <c r="D51" s="429"/>
      <c r="E51" s="90">
        <v>-1.89</v>
      </c>
      <c r="F51" s="91"/>
      <c r="G51" s="92"/>
      <c r="M51" s="88" t="s">
        <v>100</v>
      </c>
      <c r="O51" s="79"/>
    </row>
    <row r="52" spans="1:15">
      <c r="A52" s="87"/>
      <c r="B52" s="89"/>
      <c r="C52" s="428" t="s">
        <v>103</v>
      </c>
      <c r="D52" s="429"/>
      <c r="E52" s="90">
        <v>-1.17</v>
      </c>
      <c r="F52" s="91"/>
      <c r="G52" s="92"/>
      <c r="M52" s="88" t="s">
        <v>103</v>
      </c>
      <c r="O52" s="79"/>
    </row>
    <row r="53" spans="1:15">
      <c r="A53" s="87"/>
      <c r="B53" s="89"/>
      <c r="C53" s="428" t="s">
        <v>104</v>
      </c>
      <c r="D53" s="429"/>
      <c r="E53" s="90">
        <v>2.4</v>
      </c>
      <c r="F53" s="91"/>
      <c r="G53" s="92"/>
      <c r="M53" s="88" t="s">
        <v>104</v>
      </c>
      <c r="O53" s="79"/>
    </row>
    <row r="54" spans="1:15">
      <c r="A54" s="87"/>
      <c r="B54" s="89"/>
      <c r="C54" s="428" t="s">
        <v>105</v>
      </c>
      <c r="D54" s="429"/>
      <c r="E54" s="90">
        <v>8.19</v>
      </c>
      <c r="F54" s="91"/>
      <c r="G54" s="92"/>
      <c r="M54" s="88" t="s">
        <v>105</v>
      </c>
      <c r="O54" s="79"/>
    </row>
    <row r="55" spans="1:15">
      <c r="A55" s="87"/>
      <c r="B55" s="89"/>
      <c r="C55" s="428" t="s">
        <v>102</v>
      </c>
      <c r="D55" s="429"/>
      <c r="E55" s="90">
        <v>-1.35</v>
      </c>
      <c r="F55" s="91"/>
      <c r="G55" s="92"/>
      <c r="M55" s="88" t="s">
        <v>102</v>
      </c>
      <c r="O55" s="79"/>
    </row>
    <row r="56" spans="1:15">
      <c r="A56" s="87"/>
      <c r="B56" s="89"/>
      <c r="C56" s="428" t="s">
        <v>106</v>
      </c>
      <c r="D56" s="429"/>
      <c r="E56" s="90">
        <v>1.05</v>
      </c>
      <c r="F56" s="91"/>
      <c r="G56" s="92"/>
      <c r="M56" s="88" t="s">
        <v>106</v>
      </c>
      <c r="O56" s="79"/>
    </row>
    <row r="57" spans="1:15">
      <c r="A57" s="87"/>
      <c r="B57" s="89"/>
      <c r="C57" s="428" t="s">
        <v>107</v>
      </c>
      <c r="D57" s="429"/>
      <c r="E57" s="90">
        <v>16</v>
      </c>
      <c r="F57" s="91"/>
      <c r="G57" s="92"/>
      <c r="M57" s="88" t="s">
        <v>107</v>
      </c>
      <c r="O57" s="79"/>
    </row>
    <row r="58" spans="1:15">
      <c r="A58" s="87"/>
      <c r="B58" s="89"/>
      <c r="C58" s="428" t="s">
        <v>108</v>
      </c>
      <c r="D58" s="429"/>
      <c r="E58" s="90">
        <v>3.09</v>
      </c>
      <c r="F58" s="91"/>
      <c r="G58" s="92"/>
      <c r="M58" s="88" t="s">
        <v>108</v>
      </c>
      <c r="O58" s="79"/>
    </row>
    <row r="59" spans="1:15">
      <c r="A59" s="87"/>
      <c r="B59" s="89"/>
      <c r="C59" s="428" t="s">
        <v>103</v>
      </c>
      <c r="D59" s="429"/>
      <c r="E59" s="90">
        <v>-1.17</v>
      </c>
      <c r="F59" s="91"/>
      <c r="G59" s="92"/>
      <c r="M59" s="88" t="s">
        <v>103</v>
      </c>
      <c r="O59" s="79"/>
    </row>
    <row r="60" spans="1:15">
      <c r="A60" s="87"/>
      <c r="B60" s="89"/>
      <c r="C60" s="428" t="s">
        <v>109</v>
      </c>
      <c r="D60" s="429"/>
      <c r="E60" s="90">
        <v>18.495000000000001</v>
      </c>
      <c r="F60" s="91"/>
      <c r="G60" s="92"/>
      <c r="M60" s="88" t="s">
        <v>109</v>
      </c>
      <c r="O60" s="79"/>
    </row>
    <row r="61" spans="1:15">
      <c r="A61" s="87"/>
      <c r="B61" s="89"/>
      <c r="C61" s="428" t="s">
        <v>110</v>
      </c>
      <c r="D61" s="429"/>
      <c r="E61" s="90">
        <v>13.98</v>
      </c>
      <c r="F61" s="91"/>
      <c r="G61" s="92"/>
      <c r="M61" s="88" t="s">
        <v>110</v>
      </c>
      <c r="O61" s="79"/>
    </row>
    <row r="62" spans="1:15">
      <c r="A62" s="87"/>
      <c r="B62" s="89"/>
      <c r="C62" s="428" t="s">
        <v>100</v>
      </c>
      <c r="D62" s="429"/>
      <c r="E62" s="90">
        <v>-1.89</v>
      </c>
      <c r="F62" s="91"/>
      <c r="G62" s="92"/>
      <c r="M62" s="88" t="s">
        <v>100</v>
      </c>
      <c r="O62" s="79"/>
    </row>
    <row r="63" spans="1:15">
      <c r="A63" s="87"/>
      <c r="B63" s="89"/>
      <c r="C63" s="428" t="s">
        <v>111</v>
      </c>
      <c r="D63" s="429"/>
      <c r="E63" s="90">
        <v>-1.2614000000000001</v>
      </c>
      <c r="F63" s="91"/>
      <c r="G63" s="92"/>
      <c r="M63" s="88" t="s">
        <v>111</v>
      </c>
      <c r="O63" s="79"/>
    </row>
    <row r="64" spans="1:15">
      <c r="A64" s="87"/>
      <c r="B64" s="89"/>
      <c r="C64" s="428" t="s">
        <v>112</v>
      </c>
      <c r="D64" s="429"/>
      <c r="E64" s="90">
        <v>-1.3038000000000001</v>
      </c>
      <c r="F64" s="91"/>
      <c r="G64" s="92"/>
      <c r="M64" s="88" t="s">
        <v>112</v>
      </c>
      <c r="O64" s="79"/>
    </row>
    <row r="65" spans="1:104">
      <c r="A65" s="87"/>
      <c r="B65" s="89"/>
      <c r="C65" s="428" t="s">
        <v>113</v>
      </c>
      <c r="D65" s="429"/>
      <c r="E65" s="90">
        <v>1.484</v>
      </c>
      <c r="F65" s="91"/>
      <c r="G65" s="92"/>
      <c r="M65" s="88" t="s">
        <v>113</v>
      </c>
      <c r="O65" s="79"/>
    </row>
    <row r="66" spans="1:104">
      <c r="A66" s="87"/>
      <c r="B66" s="89"/>
      <c r="C66" s="428" t="s">
        <v>114</v>
      </c>
      <c r="D66" s="429"/>
      <c r="E66" s="90">
        <v>21.93</v>
      </c>
      <c r="F66" s="91"/>
      <c r="G66" s="92"/>
      <c r="M66" s="88" t="s">
        <v>114</v>
      </c>
      <c r="O66" s="79"/>
    </row>
    <row r="67" spans="1:104">
      <c r="A67" s="87"/>
      <c r="B67" s="89"/>
      <c r="C67" s="428" t="s">
        <v>115</v>
      </c>
      <c r="D67" s="429"/>
      <c r="E67" s="90">
        <v>15.48</v>
      </c>
      <c r="F67" s="91"/>
      <c r="G67" s="92"/>
      <c r="M67" s="88" t="s">
        <v>115</v>
      </c>
      <c r="O67" s="79"/>
    </row>
    <row r="68" spans="1:104">
      <c r="A68" s="87"/>
      <c r="B68" s="89"/>
      <c r="C68" s="428" t="s">
        <v>116</v>
      </c>
      <c r="D68" s="429"/>
      <c r="E68" s="90">
        <v>-3.78</v>
      </c>
      <c r="F68" s="91"/>
      <c r="G68" s="92"/>
      <c r="M68" s="88" t="s">
        <v>116</v>
      </c>
      <c r="O68" s="79"/>
    </row>
    <row r="69" spans="1:104">
      <c r="A69" s="87"/>
      <c r="B69" s="89"/>
      <c r="C69" s="428" t="s">
        <v>101</v>
      </c>
      <c r="D69" s="429"/>
      <c r="E69" s="90">
        <v>-1.41</v>
      </c>
      <c r="F69" s="91"/>
      <c r="G69" s="92"/>
      <c r="M69" s="88" t="s">
        <v>101</v>
      </c>
      <c r="O69" s="79"/>
    </row>
    <row r="70" spans="1:104">
      <c r="A70" s="87"/>
      <c r="B70" s="89"/>
      <c r="C70" s="428" t="s">
        <v>117</v>
      </c>
      <c r="D70" s="429"/>
      <c r="E70" s="90">
        <v>-1.3355999999999999</v>
      </c>
      <c r="F70" s="91"/>
      <c r="G70" s="92"/>
      <c r="M70" s="88" t="s">
        <v>117</v>
      </c>
      <c r="O70" s="79"/>
    </row>
    <row r="71" spans="1:104">
      <c r="A71" s="87"/>
      <c r="B71" s="89"/>
      <c r="C71" s="428" t="s">
        <v>112</v>
      </c>
      <c r="D71" s="429"/>
      <c r="E71" s="90">
        <v>-1.3038000000000001</v>
      </c>
      <c r="F71" s="91"/>
      <c r="G71" s="92"/>
      <c r="M71" s="88" t="s">
        <v>112</v>
      </c>
      <c r="O71" s="79"/>
    </row>
    <row r="72" spans="1:104">
      <c r="A72" s="87"/>
      <c r="B72" s="89"/>
      <c r="C72" s="428" t="s">
        <v>113</v>
      </c>
      <c r="D72" s="429"/>
      <c r="E72" s="90">
        <v>1.484</v>
      </c>
      <c r="F72" s="91"/>
      <c r="G72" s="92"/>
      <c r="M72" s="88" t="s">
        <v>113</v>
      </c>
      <c r="O72" s="79"/>
    </row>
    <row r="73" spans="1:104">
      <c r="A73" s="87"/>
      <c r="B73" s="89"/>
      <c r="C73" s="428" t="s">
        <v>118</v>
      </c>
      <c r="D73" s="429"/>
      <c r="E73" s="90">
        <v>19.62</v>
      </c>
      <c r="F73" s="91"/>
      <c r="G73" s="92"/>
      <c r="M73" s="88" t="s">
        <v>118</v>
      </c>
      <c r="O73" s="79"/>
    </row>
    <row r="74" spans="1:104">
      <c r="A74" s="87"/>
      <c r="B74" s="89"/>
      <c r="C74" s="428" t="s">
        <v>119</v>
      </c>
      <c r="D74" s="429"/>
      <c r="E74" s="90">
        <v>7.36</v>
      </c>
      <c r="F74" s="91"/>
      <c r="G74" s="92"/>
      <c r="M74" s="88" t="s">
        <v>119</v>
      </c>
      <c r="O74" s="79"/>
    </row>
    <row r="75" spans="1:104">
      <c r="A75" s="87"/>
      <c r="B75" s="89"/>
      <c r="C75" s="428" t="s">
        <v>120</v>
      </c>
      <c r="D75" s="429"/>
      <c r="E75" s="90">
        <v>-1.1235999999999999</v>
      </c>
      <c r="F75" s="91"/>
      <c r="G75" s="92"/>
      <c r="M75" s="88" t="s">
        <v>120</v>
      </c>
      <c r="O75" s="79"/>
    </row>
    <row r="76" spans="1:104">
      <c r="A76" s="87"/>
      <c r="B76" s="89"/>
      <c r="C76" s="428" t="s">
        <v>101</v>
      </c>
      <c r="D76" s="429"/>
      <c r="E76" s="90">
        <v>-1.41</v>
      </c>
      <c r="F76" s="91"/>
      <c r="G76" s="92"/>
      <c r="M76" s="88" t="s">
        <v>101</v>
      </c>
      <c r="O76" s="79"/>
    </row>
    <row r="77" spans="1:104">
      <c r="A77" s="87"/>
      <c r="B77" s="89"/>
      <c r="C77" s="428" t="s">
        <v>121</v>
      </c>
      <c r="D77" s="429"/>
      <c r="E77" s="90">
        <v>0.74199999999999999</v>
      </c>
      <c r="F77" s="91"/>
      <c r="G77" s="92"/>
      <c r="M77" s="88" t="s">
        <v>121</v>
      </c>
      <c r="O77" s="79"/>
    </row>
    <row r="78" spans="1:104" ht="22.5">
      <c r="A78" s="80">
        <v>20</v>
      </c>
      <c r="B78" s="81" t="s">
        <v>122</v>
      </c>
      <c r="C78" s="82" t="s">
        <v>123</v>
      </c>
      <c r="D78" s="83" t="s">
        <v>49</v>
      </c>
      <c r="E78" s="84">
        <v>152.7773</v>
      </c>
      <c r="F78" s="220"/>
      <c r="G78" s="85">
        <f>E78*F78</f>
        <v>0</v>
      </c>
      <c r="O78" s="79">
        <v>2</v>
      </c>
      <c r="AA78" s="55">
        <v>1</v>
      </c>
      <c r="AB78" s="55">
        <v>0</v>
      </c>
      <c r="AC78" s="55">
        <v>0</v>
      </c>
      <c r="AZ78" s="55">
        <v>1</v>
      </c>
      <c r="BA78" s="55">
        <f>IF(AZ78=1,G78,0)</f>
        <v>0</v>
      </c>
      <c r="BB78" s="55">
        <f>IF(AZ78=2,G78,0)</f>
        <v>0</v>
      </c>
      <c r="BC78" s="55">
        <f>IF(AZ78=3,G78,0)</f>
        <v>0</v>
      </c>
      <c r="BD78" s="55">
        <f>IF(AZ78=4,G78,0)</f>
        <v>0</v>
      </c>
      <c r="BE78" s="55">
        <f>IF(AZ78=5,G78,0)</f>
        <v>0</v>
      </c>
      <c r="CA78" s="86">
        <v>1</v>
      </c>
      <c r="CB78" s="86">
        <v>0</v>
      </c>
      <c r="CZ78" s="55">
        <v>2.205E-2</v>
      </c>
    </row>
    <row r="79" spans="1:104">
      <c r="A79" s="87"/>
      <c r="B79" s="89"/>
      <c r="C79" s="428" t="s">
        <v>124</v>
      </c>
      <c r="D79" s="429"/>
      <c r="E79" s="90">
        <v>24.15</v>
      </c>
      <c r="F79" s="91"/>
      <c r="G79" s="92"/>
      <c r="M79" s="88" t="s">
        <v>124</v>
      </c>
      <c r="O79" s="79"/>
    </row>
    <row r="80" spans="1:104">
      <c r="A80" s="87"/>
      <c r="B80" s="89"/>
      <c r="C80" s="428" t="s">
        <v>125</v>
      </c>
      <c r="D80" s="429"/>
      <c r="E80" s="90">
        <v>-1.8625</v>
      </c>
      <c r="F80" s="91"/>
      <c r="G80" s="92"/>
      <c r="M80" s="88" t="s">
        <v>125</v>
      </c>
      <c r="O80" s="79"/>
    </row>
    <row r="81" spans="1:15">
      <c r="A81" s="87"/>
      <c r="B81" s="89"/>
      <c r="C81" s="428" t="s">
        <v>126</v>
      </c>
      <c r="D81" s="429"/>
      <c r="E81" s="90">
        <v>-1.927</v>
      </c>
      <c r="F81" s="91"/>
      <c r="G81" s="92"/>
      <c r="M81" s="88" t="s">
        <v>126</v>
      </c>
      <c r="O81" s="79"/>
    </row>
    <row r="82" spans="1:15">
      <c r="A82" s="87"/>
      <c r="B82" s="89"/>
      <c r="C82" s="428" t="s">
        <v>127</v>
      </c>
      <c r="D82" s="429"/>
      <c r="E82" s="90">
        <v>0</v>
      </c>
      <c r="F82" s="91"/>
      <c r="G82" s="92"/>
      <c r="M82" s="88">
        <v>0</v>
      </c>
      <c r="O82" s="79"/>
    </row>
    <row r="83" spans="1:15">
      <c r="A83" s="87"/>
      <c r="B83" s="89"/>
      <c r="C83" s="428" t="s">
        <v>99</v>
      </c>
      <c r="D83" s="429"/>
      <c r="E83" s="90">
        <v>26.16</v>
      </c>
      <c r="F83" s="91"/>
      <c r="G83" s="92"/>
      <c r="M83" s="88" t="s">
        <v>99</v>
      </c>
      <c r="O83" s="79"/>
    </row>
    <row r="84" spans="1:15">
      <c r="A84" s="87"/>
      <c r="B84" s="89"/>
      <c r="C84" s="428" t="s">
        <v>100</v>
      </c>
      <c r="D84" s="429"/>
      <c r="E84" s="90">
        <v>-1.89</v>
      </c>
      <c r="F84" s="91"/>
      <c r="G84" s="92"/>
      <c r="M84" s="88" t="s">
        <v>100</v>
      </c>
      <c r="O84" s="79"/>
    </row>
    <row r="85" spans="1:15">
      <c r="A85" s="87"/>
      <c r="B85" s="89"/>
      <c r="C85" s="428" t="s">
        <v>101</v>
      </c>
      <c r="D85" s="429"/>
      <c r="E85" s="90">
        <v>-1.41</v>
      </c>
      <c r="F85" s="91"/>
      <c r="G85" s="92"/>
      <c r="M85" s="88" t="s">
        <v>101</v>
      </c>
      <c r="O85" s="79"/>
    </row>
    <row r="86" spans="1:15">
      <c r="A86" s="87"/>
      <c r="B86" s="89"/>
      <c r="C86" s="428" t="s">
        <v>102</v>
      </c>
      <c r="D86" s="429"/>
      <c r="E86" s="90">
        <v>-1.35</v>
      </c>
      <c r="F86" s="91"/>
      <c r="G86" s="92"/>
      <c r="M86" s="88" t="s">
        <v>102</v>
      </c>
      <c r="O86" s="79"/>
    </row>
    <row r="87" spans="1:15">
      <c r="A87" s="87"/>
      <c r="B87" s="89"/>
      <c r="C87" s="428" t="s">
        <v>100</v>
      </c>
      <c r="D87" s="429"/>
      <c r="E87" s="90">
        <v>-1.89</v>
      </c>
      <c r="F87" s="91"/>
      <c r="G87" s="92"/>
      <c r="M87" s="88" t="s">
        <v>100</v>
      </c>
      <c r="O87" s="79"/>
    </row>
    <row r="88" spans="1:15">
      <c r="A88" s="87"/>
      <c r="B88" s="89"/>
      <c r="C88" s="428" t="s">
        <v>103</v>
      </c>
      <c r="D88" s="429"/>
      <c r="E88" s="90">
        <v>-1.17</v>
      </c>
      <c r="F88" s="91"/>
      <c r="G88" s="92"/>
      <c r="M88" s="88" t="s">
        <v>103</v>
      </c>
      <c r="O88" s="79"/>
    </row>
    <row r="89" spans="1:15">
      <c r="A89" s="87"/>
      <c r="B89" s="89"/>
      <c r="C89" s="428" t="s">
        <v>104</v>
      </c>
      <c r="D89" s="429"/>
      <c r="E89" s="90">
        <v>2.4</v>
      </c>
      <c r="F89" s="91"/>
      <c r="G89" s="92"/>
      <c r="M89" s="88" t="s">
        <v>104</v>
      </c>
      <c r="O89" s="79"/>
    </row>
    <row r="90" spans="1:15">
      <c r="A90" s="87"/>
      <c r="B90" s="89"/>
      <c r="C90" s="428" t="s">
        <v>105</v>
      </c>
      <c r="D90" s="429"/>
      <c r="E90" s="90">
        <v>8.19</v>
      </c>
      <c r="F90" s="91"/>
      <c r="G90" s="92"/>
      <c r="M90" s="88" t="s">
        <v>105</v>
      </c>
      <c r="O90" s="79"/>
    </row>
    <row r="91" spans="1:15">
      <c r="A91" s="87"/>
      <c r="B91" s="89"/>
      <c r="C91" s="428" t="s">
        <v>102</v>
      </c>
      <c r="D91" s="429"/>
      <c r="E91" s="90">
        <v>-1.35</v>
      </c>
      <c r="F91" s="91"/>
      <c r="G91" s="92"/>
      <c r="M91" s="88" t="s">
        <v>102</v>
      </c>
      <c r="O91" s="79"/>
    </row>
    <row r="92" spans="1:15">
      <c r="A92" s="87"/>
      <c r="B92" s="89"/>
      <c r="C92" s="428" t="s">
        <v>106</v>
      </c>
      <c r="D92" s="429"/>
      <c r="E92" s="90">
        <v>1.05</v>
      </c>
      <c r="F92" s="91"/>
      <c r="G92" s="92"/>
      <c r="M92" s="88" t="s">
        <v>106</v>
      </c>
      <c r="O92" s="79"/>
    </row>
    <row r="93" spans="1:15">
      <c r="A93" s="87"/>
      <c r="B93" s="89"/>
      <c r="C93" s="428" t="s">
        <v>107</v>
      </c>
      <c r="D93" s="429"/>
      <c r="E93" s="90">
        <v>16</v>
      </c>
      <c r="F93" s="91"/>
      <c r="G93" s="92"/>
      <c r="M93" s="88" t="s">
        <v>107</v>
      </c>
      <c r="O93" s="79"/>
    </row>
    <row r="94" spans="1:15">
      <c r="A94" s="87"/>
      <c r="B94" s="89"/>
      <c r="C94" s="428" t="s">
        <v>108</v>
      </c>
      <c r="D94" s="429"/>
      <c r="E94" s="90">
        <v>3.09</v>
      </c>
      <c r="F94" s="91"/>
      <c r="G94" s="92"/>
      <c r="M94" s="88" t="s">
        <v>108</v>
      </c>
      <c r="O94" s="79"/>
    </row>
    <row r="95" spans="1:15">
      <c r="A95" s="87"/>
      <c r="B95" s="89"/>
      <c r="C95" s="428" t="s">
        <v>103</v>
      </c>
      <c r="D95" s="429"/>
      <c r="E95" s="90">
        <v>-1.17</v>
      </c>
      <c r="F95" s="91"/>
      <c r="G95" s="92"/>
      <c r="M95" s="88" t="s">
        <v>103</v>
      </c>
      <c r="O95" s="79"/>
    </row>
    <row r="96" spans="1:15">
      <c r="A96" s="87"/>
      <c r="B96" s="89"/>
      <c r="C96" s="428" t="s">
        <v>109</v>
      </c>
      <c r="D96" s="429"/>
      <c r="E96" s="90">
        <v>18.495000000000001</v>
      </c>
      <c r="F96" s="91"/>
      <c r="G96" s="92"/>
      <c r="M96" s="88" t="s">
        <v>109</v>
      </c>
      <c r="O96" s="79"/>
    </row>
    <row r="97" spans="1:15">
      <c r="A97" s="87"/>
      <c r="B97" s="89"/>
      <c r="C97" s="428" t="s">
        <v>110</v>
      </c>
      <c r="D97" s="429"/>
      <c r="E97" s="90">
        <v>13.98</v>
      </c>
      <c r="F97" s="91"/>
      <c r="G97" s="92"/>
      <c r="M97" s="88" t="s">
        <v>110</v>
      </c>
      <c r="O97" s="79"/>
    </row>
    <row r="98" spans="1:15">
      <c r="A98" s="87"/>
      <c r="B98" s="89"/>
      <c r="C98" s="428" t="s">
        <v>100</v>
      </c>
      <c r="D98" s="429"/>
      <c r="E98" s="90">
        <v>-1.89</v>
      </c>
      <c r="F98" s="91"/>
      <c r="G98" s="92"/>
      <c r="M98" s="88" t="s">
        <v>100</v>
      </c>
      <c r="O98" s="79"/>
    </row>
    <row r="99" spans="1:15">
      <c r="A99" s="87"/>
      <c r="B99" s="89"/>
      <c r="C99" s="428" t="s">
        <v>111</v>
      </c>
      <c r="D99" s="429"/>
      <c r="E99" s="90">
        <v>-1.2614000000000001</v>
      </c>
      <c r="F99" s="91"/>
      <c r="G99" s="92"/>
      <c r="M99" s="88" t="s">
        <v>111</v>
      </c>
      <c r="O99" s="79"/>
    </row>
    <row r="100" spans="1:15">
      <c r="A100" s="87"/>
      <c r="B100" s="89"/>
      <c r="C100" s="428" t="s">
        <v>112</v>
      </c>
      <c r="D100" s="429"/>
      <c r="E100" s="90">
        <v>-1.3038000000000001</v>
      </c>
      <c r="F100" s="91"/>
      <c r="G100" s="92"/>
      <c r="M100" s="88" t="s">
        <v>112</v>
      </c>
      <c r="O100" s="79"/>
    </row>
    <row r="101" spans="1:15">
      <c r="A101" s="87"/>
      <c r="B101" s="89"/>
      <c r="C101" s="428" t="s">
        <v>113</v>
      </c>
      <c r="D101" s="429"/>
      <c r="E101" s="90">
        <v>1.484</v>
      </c>
      <c r="F101" s="91"/>
      <c r="G101" s="92"/>
      <c r="M101" s="88" t="s">
        <v>113</v>
      </c>
      <c r="O101" s="79"/>
    </row>
    <row r="102" spans="1:15">
      <c r="A102" s="87"/>
      <c r="B102" s="89"/>
      <c r="C102" s="428" t="s">
        <v>114</v>
      </c>
      <c r="D102" s="429"/>
      <c r="E102" s="90">
        <v>21.93</v>
      </c>
      <c r="F102" s="91"/>
      <c r="G102" s="92"/>
      <c r="M102" s="88" t="s">
        <v>114</v>
      </c>
      <c r="O102" s="79"/>
    </row>
    <row r="103" spans="1:15">
      <c r="A103" s="87"/>
      <c r="B103" s="89"/>
      <c r="C103" s="428" t="s">
        <v>115</v>
      </c>
      <c r="D103" s="429"/>
      <c r="E103" s="90">
        <v>15.48</v>
      </c>
      <c r="F103" s="91"/>
      <c r="G103" s="92"/>
      <c r="M103" s="88" t="s">
        <v>115</v>
      </c>
      <c r="O103" s="79"/>
    </row>
    <row r="104" spans="1:15">
      <c r="A104" s="87"/>
      <c r="B104" s="89"/>
      <c r="C104" s="428" t="s">
        <v>116</v>
      </c>
      <c r="D104" s="429"/>
      <c r="E104" s="90">
        <v>-3.78</v>
      </c>
      <c r="F104" s="91"/>
      <c r="G104" s="92"/>
      <c r="M104" s="88" t="s">
        <v>116</v>
      </c>
      <c r="O104" s="79"/>
    </row>
    <row r="105" spans="1:15">
      <c r="A105" s="87"/>
      <c r="B105" s="89"/>
      <c r="C105" s="428" t="s">
        <v>101</v>
      </c>
      <c r="D105" s="429"/>
      <c r="E105" s="90">
        <v>-1.41</v>
      </c>
      <c r="F105" s="91"/>
      <c r="G105" s="92"/>
      <c r="M105" s="88" t="s">
        <v>101</v>
      </c>
      <c r="O105" s="79"/>
    </row>
    <row r="106" spans="1:15">
      <c r="A106" s="87"/>
      <c r="B106" s="89"/>
      <c r="C106" s="428" t="s">
        <v>117</v>
      </c>
      <c r="D106" s="429"/>
      <c r="E106" s="90">
        <v>-1.3355999999999999</v>
      </c>
      <c r="F106" s="91"/>
      <c r="G106" s="92"/>
      <c r="M106" s="88" t="s">
        <v>117</v>
      </c>
      <c r="O106" s="79"/>
    </row>
    <row r="107" spans="1:15">
      <c r="A107" s="87"/>
      <c r="B107" s="89"/>
      <c r="C107" s="428" t="s">
        <v>112</v>
      </c>
      <c r="D107" s="429"/>
      <c r="E107" s="90">
        <v>-1.3038000000000001</v>
      </c>
      <c r="F107" s="91"/>
      <c r="G107" s="92"/>
      <c r="M107" s="88" t="s">
        <v>112</v>
      </c>
      <c r="O107" s="79"/>
    </row>
    <row r="108" spans="1:15">
      <c r="A108" s="87"/>
      <c r="B108" s="89"/>
      <c r="C108" s="428" t="s">
        <v>113</v>
      </c>
      <c r="D108" s="429"/>
      <c r="E108" s="90">
        <v>1.484</v>
      </c>
      <c r="F108" s="91"/>
      <c r="G108" s="92"/>
      <c r="M108" s="88" t="s">
        <v>113</v>
      </c>
      <c r="O108" s="79"/>
    </row>
    <row r="109" spans="1:15">
      <c r="A109" s="87"/>
      <c r="B109" s="89"/>
      <c r="C109" s="428" t="s">
        <v>118</v>
      </c>
      <c r="D109" s="429"/>
      <c r="E109" s="90">
        <v>19.62</v>
      </c>
      <c r="F109" s="91"/>
      <c r="G109" s="92"/>
      <c r="M109" s="88" t="s">
        <v>118</v>
      </c>
      <c r="O109" s="79"/>
    </row>
    <row r="110" spans="1:15">
      <c r="A110" s="87"/>
      <c r="B110" s="89"/>
      <c r="C110" s="428" t="s">
        <v>119</v>
      </c>
      <c r="D110" s="429"/>
      <c r="E110" s="90">
        <v>7.36</v>
      </c>
      <c r="F110" s="91"/>
      <c r="G110" s="92"/>
      <c r="M110" s="88" t="s">
        <v>119</v>
      </c>
      <c r="O110" s="79"/>
    </row>
    <row r="111" spans="1:15">
      <c r="A111" s="87"/>
      <c r="B111" s="89"/>
      <c r="C111" s="428" t="s">
        <v>120</v>
      </c>
      <c r="D111" s="429"/>
      <c r="E111" s="90">
        <v>-1.1235999999999999</v>
      </c>
      <c r="F111" s="91"/>
      <c r="G111" s="92"/>
      <c r="M111" s="88" t="s">
        <v>120</v>
      </c>
      <c r="O111" s="79"/>
    </row>
    <row r="112" spans="1:15">
      <c r="A112" s="87"/>
      <c r="B112" s="89"/>
      <c r="C112" s="428" t="s">
        <v>101</v>
      </c>
      <c r="D112" s="429"/>
      <c r="E112" s="90">
        <v>-1.41</v>
      </c>
      <c r="F112" s="91"/>
      <c r="G112" s="92"/>
      <c r="M112" s="88" t="s">
        <v>101</v>
      </c>
      <c r="O112" s="79"/>
    </row>
    <row r="113" spans="1:104">
      <c r="A113" s="87"/>
      <c r="B113" s="89"/>
      <c r="C113" s="428" t="s">
        <v>121</v>
      </c>
      <c r="D113" s="429"/>
      <c r="E113" s="90">
        <v>0.74199999999999999</v>
      </c>
      <c r="F113" s="91"/>
      <c r="G113" s="92"/>
      <c r="M113" s="88" t="s">
        <v>121</v>
      </c>
      <c r="O113" s="79"/>
    </row>
    <row r="114" spans="1:104" ht="22.5">
      <c r="A114" s="80">
        <v>21</v>
      </c>
      <c r="B114" s="81" t="s">
        <v>128</v>
      </c>
      <c r="C114" s="82" t="s">
        <v>129</v>
      </c>
      <c r="D114" s="83" t="s">
        <v>49</v>
      </c>
      <c r="E114" s="84">
        <v>2.04</v>
      </c>
      <c r="F114" s="220"/>
      <c r="G114" s="85">
        <f>E114*F114</f>
        <v>0</v>
      </c>
      <c r="O114" s="79">
        <v>2</v>
      </c>
      <c r="AA114" s="55">
        <v>1</v>
      </c>
      <c r="AB114" s="55">
        <v>1</v>
      </c>
      <c r="AC114" s="55">
        <v>1</v>
      </c>
      <c r="AZ114" s="55">
        <v>1</v>
      </c>
      <c r="BA114" s="55">
        <f>IF(AZ114=1,G114,0)</f>
        <v>0</v>
      </c>
      <c r="BB114" s="55">
        <f>IF(AZ114=2,G114,0)</f>
        <v>0</v>
      </c>
      <c r="BC114" s="55">
        <f>IF(AZ114=3,G114,0)</f>
        <v>0</v>
      </c>
      <c r="BD114" s="55">
        <f>IF(AZ114=4,G114,0)</f>
        <v>0</v>
      </c>
      <c r="BE114" s="55">
        <f>IF(AZ114=5,G114,0)</f>
        <v>0</v>
      </c>
      <c r="CA114" s="86">
        <v>1</v>
      </c>
      <c r="CB114" s="86">
        <v>1</v>
      </c>
      <c r="CZ114" s="55">
        <v>3.4909999999999997E-2</v>
      </c>
    </row>
    <row r="115" spans="1:104">
      <c r="A115" s="87"/>
      <c r="B115" s="89"/>
      <c r="C115" s="428" t="s">
        <v>130</v>
      </c>
      <c r="D115" s="429"/>
      <c r="E115" s="90">
        <v>1.325</v>
      </c>
      <c r="F115" s="91"/>
      <c r="G115" s="92"/>
      <c r="M115" s="88" t="s">
        <v>130</v>
      </c>
      <c r="O115" s="79"/>
    </row>
    <row r="116" spans="1:104">
      <c r="A116" s="87"/>
      <c r="B116" s="89"/>
      <c r="C116" s="428" t="s">
        <v>131</v>
      </c>
      <c r="D116" s="429"/>
      <c r="E116" s="90">
        <v>0.71499999999999997</v>
      </c>
      <c r="F116" s="91"/>
      <c r="G116" s="92"/>
      <c r="M116" s="88" t="s">
        <v>131</v>
      </c>
      <c r="O116" s="79"/>
    </row>
    <row r="117" spans="1:104">
      <c r="A117" s="80">
        <v>22</v>
      </c>
      <c r="B117" s="81" t="s">
        <v>132</v>
      </c>
      <c r="C117" s="82" t="s">
        <v>133</v>
      </c>
      <c r="D117" s="83" t="s">
        <v>49</v>
      </c>
      <c r="E117" s="84">
        <v>203.3828</v>
      </c>
      <c r="F117" s="220"/>
      <c r="G117" s="85">
        <f>E117*F117</f>
        <v>0</v>
      </c>
      <c r="O117" s="79">
        <v>2</v>
      </c>
      <c r="AA117" s="55">
        <v>1</v>
      </c>
      <c r="AB117" s="55">
        <v>1</v>
      </c>
      <c r="AC117" s="55">
        <v>1</v>
      </c>
      <c r="AZ117" s="55">
        <v>1</v>
      </c>
      <c r="BA117" s="55">
        <f>IF(AZ117=1,G117,0)</f>
        <v>0</v>
      </c>
      <c r="BB117" s="55">
        <f>IF(AZ117=2,G117,0)</f>
        <v>0</v>
      </c>
      <c r="BC117" s="55">
        <f>IF(AZ117=3,G117,0)</f>
        <v>0</v>
      </c>
      <c r="BD117" s="55">
        <f>IF(AZ117=4,G117,0)</f>
        <v>0</v>
      </c>
      <c r="BE117" s="55">
        <f>IF(AZ117=5,G117,0)</f>
        <v>0</v>
      </c>
      <c r="CA117" s="86">
        <v>1</v>
      </c>
      <c r="CB117" s="86">
        <v>1</v>
      </c>
      <c r="CZ117" s="55">
        <v>2.7980000000000001E-2</v>
      </c>
    </row>
    <row r="118" spans="1:104">
      <c r="A118" s="87"/>
      <c r="B118" s="89"/>
      <c r="C118" s="428" t="s">
        <v>134</v>
      </c>
      <c r="D118" s="429"/>
      <c r="E118" s="90">
        <v>10.35</v>
      </c>
      <c r="F118" s="91"/>
      <c r="G118" s="92"/>
      <c r="M118" s="88" t="s">
        <v>134</v>
      </c>
      <c r="O118" s="79"/>
    </row>
    <row r="119" spans="1:104">
      <c r="A119" s="87"/>
      <c r="B119" s="89"/>
      <c r="C119" s="428" t="s">
        <v>135</v>
      </c>
      <c r="D119" s="429"/>
      <c r="E119" s="90">
        <v>-0.96850000000000003</v>
      </c>
      <c r="F119" s="91"/>
      <c r="G119" s="92"/>
      <c r="M119" s="88" t="s">
        <v>135</v>
      </c>
      <c r="O119" s="79"/>
    </row>
    <row r="120" spans="1:104">
      <c r="A120" s="87"/>
      <c r="B120" s="89"/>
      <c r="C120" s="428" t="s">
        <v>136</v>
      </c>
      <c r="D120" s="429"/>
      <c r="E120" s="90">
        <v>1.2555000000000001</v>
      </c>
      <c r="F120" s="91"/>
      <c r="G120" s="92"/>
      <c r="M120" s="88" t="s">
        <v>136</v>
      </c>
      <c r="O120" s="79"/>
    </row>
    <row r="121" spans="1:104">
      <c r="A121" s="87"/>
      <c r="B121" s="89"/>
      <c r="C121" s="428" t="s">
        <v>127</v>
      </c>
      <c r="D121" s="429"/>
      <c r="E121" s="90">
        <v>0</v>
      </c>
      <c r="F121" s="91"/>
      <c r="G121" s="92"/>
      <c r="M121" s="88">
        <v>0</v>
      </c>
      <c r="O121" s="79"/>
    </row>
    <row r="122" spans="1:104">
      <c r="A122" s="87"/>
      <c r="B122" s="89"/>
      <c r="C122" s="428" t="s">
        <v>137</v>
      </c>
      <c r="D122" s="429"/>
      <c r="E122" s="90">
        <v>41.856000000000002</v>
      </c>
      <c r="F122" s="91"/>
      <c r="G122" s="92"/>
      <c r="M122" s="88" t="s">
        <v>137</v>
      </c>
      <c r="O122" s="79"/>
    </row>
    <row r="123" spans="1:104">
      <c r="A123" s="87"/>
      <c r="B123" s="89"/>
      <c r="C123" s="428" t="s">
        <v>138</v>
      </c>
      <c r="D123" s="429"/>
      <c r="E123" s="90">
        <v>-1.4994000000000001</v>
      </c>
      <c r="F123" s="91"/>
      <c r="G123" s="92"/>
      <c r="M123" s="88" t="s">
        <v>138</v>
      </c>
      <c r="O123" s="79"/>
    </row>
    <row r="124" spans="1:104">
      <c r="A124" s="87"/>
      <c r="B124" s="89"/>
      <c r="C124" s="428" t="s">
        <v>139</v>
      </c>
      <c r="D124" s="429"/>
      <c r="E124" s="90">
        <v>-0.51700000000000002</v>
      </c>
      <c r="F124" s="91"/>
      <c r="G124" s="92"/>
      <c r="M124" s="88" t="s">
        <v>139</v>
      </c>
      <c r="O124" s="79"/>
    </row>
    <row r="125" spans="1:104">
      <c r="A125" s="87"/>
      <c r="B125" s="89"/>
      <c r="C125" s="428" t="s">
        <v>140</v>
      </c>
      <c r="D125" s="429"/>
      <c r="E125" s="90">
        <v>-0.54</v>
      </c>
      <c r="F125" s="91"/>
      <c r="G125" s="92"/>
      <c r="M125" s="88" t="s">
        <v>140</v>
      </c>
      <c r="O125" s="79"/>
    </row>
    <row r="126" spans="1:104">
      <c r="A126" s="87"/>
      <c r="B126" s="89"/>
      <c r="C126" s="428" t="s">
        <v>141</v>
      </c>
      <c r="D126" s="429"/>
      <c r="E126" s="90">
        <v>-1.2978000000000001</v>
      </c>
      <c r="F126" s="91"/>
      <c r="G126" s="92"/>
      <c r="M126" s="88" t="s">
        <v>141</v>
      </c>
      <c r="O126" s="79"/>
    </row>
    <row r="127" spans="1:104">
      <c r="A127" s="87"/>
      <c r="B127" s="89"/>
      <c r="C127" s="428" t="s">
        <v>142</v>
      </c>
      <c r="D127" s="429"/>
      <c r="E127" s="90">
        <v>-0.312</v>
      </c>
      <c r="F127" s="91"/>
      <c r="G127" s="92"/>
      <c r="M127" s="88" t="s">
        <v>142</v>
      </c>
      <c r="O127" s="79"/>
    </row>
    <row r="128" spans="1:104">
      <c r="A128" s="87"/>
      <c r="B128" s="89"/>
      <c r="C128" s="428" t="s">
        <v>143</v>
      </c>
      <c r="D128" s="429"/>
      <c r="E128" s="90">
        <v>1.9039999999999999</v>
      </c>
      <c r="F128" s="91"/>
      <c r="G128" s="92"/>
      <c r="M128" s="88" t="s">
        <v>143</v>
      </c>
      <c r="O128" s="79"/>
    </row>
    <row r="129" spans="1:15">
      <c r="A129" s="87"/>
      <c r="B129" s="89"/>
      <c r="C129" s="428" t="s">
        <v>105</v>
      </c>
      <c r="D129" s="429"/>
      <c r="E129" s="90">
        <v>8.19</v>
      </c>
      <c r="F129" s="91"/>
      <c r="G129" s="92"/>
      <c r="M129" s="88" t="s">
        <v>105</v>
      </c>
      <c r="O129" s="79"/>
    </row>
    <row r="130" spans="1:15">
      <c r="A130" s="87"/>
      <c r="B130" s="89"/>
      <c r="C130" s="428" t="s">
        <v>140</v>
      </c>
      <c r="D130" s="429"/>
      <c r="E130" s="90">
        <v>-0.54</v>
      </c>
      <c r="F130" s="91"/>
      <c r="G130" s="92"/>
      <c r="M130" s="88" t="s">
        <v>140</v>
      </c>
      <c r="O130" s="79"/>
    </row>
    <row r="131" spans="1:15">
      <c r="A131" s="87"/>
      <c r="B131" s="89"/>
      <c r="C131" s="428" t="s">
        <v>144</v>
      </c>
      <c r="D131" s="429"/>
      <c r="E131" s="90">
        <v>0.42</v>
      </c>
      <c r="F131" s="91"/>
      <c r="G131" s="92"/>
      <c r="M131" s="88" t="s">
        <v>144</v>
      </c>
      <c r="O131" s="79"/>
    </row>
    <row r="132" spans="1:15">
      <c r="A132" s="87"/>
      <c r="B132" s="89"/>
      <c r="C132" s="428" t="s">
        <v>145</v>
      </c>
      <c r="D132" s="429"/>
      <c r="E132" s="90">
        <v>15.2</v>
      </c>
      <c r="F132" s="91"/>
      <c r="G132" s="92"/>
      <c r="M132" s="88" t="s">
        <v>145</v>
      </c>
      <c r="O132" s="79"/>
    </row>
    <row r="133" spans="1:15">
      <c r="A133" s="87"/>
      <c r="B133" s="89"/>
      <c r="C133" s="428" t="s">
        <v>146</v>
      </c>
      <c r="D133" s="429"/>
      <c r="E133" s="90">
        <v>4.944</v>
      </c>
      <c r="F133" s="91"/>
      <c r="G133" s="92"/>
      <c r="M133" s="88" t="s">
        <v>146</v>
      </c>
      <c r="O133" s="79"/>
    </row>
    <row r="134" spans="1:15">
      <c r="A134" s="87"/>
      <c r="B134" s="89"/>
      <c r="C134" s="428" t="s">
        <v>142</v>
      </c>
      <c r="D134" s="429"/>
      <c r="E134" s="90">
        <v>-0.312</v>
      </c>
      <c r="F134" s="91"/>
      <c r="G134" s="92"/>
      <c r="M134" s="88" t="s">
        <v>142</v>
      </c>
      <c r="O134" s="79"/>
    </row>
    <row r="135" spans="1:15">
      <c r="A135" s="87"/>
      <c r="B135" s="89"/>
      <c r="C135" s="428" t="s">
        <v>147</v>
      </c>
      <c r="D135" s="429"/>
      <c r="E135" s="90">
        <v>25.704000000000001</v>
      </c>
      <c r="F135" s="91"/>
      <c r="G135" s="92"/>
      <c r="M135" s="88" t="s">
        <v>147</v>
      </c>
      <c r="O135" s="79"/>
    </row>
    <row r="136" spans="1:15">
      <c r="A136" s="87"/>
      <c r="B136" s="89"/>
      <c r="C136" s="428" t="s">
        <v>148</v>
      </c>
      <c r="D136" s="429"/>
      <c r="E136" s="90">
        <v>13.281000000000001</v>
      </c>
      <c r="F136" s="91"/>
      <c r="G136" s="92"/>
      <c r="M136" s="88" t="s">
        <v>148</v>
      </c>
      <c r="O136" s="79"/>
    </row>
    <row r="137" spans="1:15">
      <c r="A137" s="87"/>
      <c r="B137" s="89"/>
      <c r="C137" s="428" t="s">
        <v>117</v>
      </c>
      <c r="D137" s="429"/>
      <c r="E137" s="90">
        <v>-1.3355999999999999</v>
      </c>
      <c r="F137" s="91"/>
      <c r="G137" s="92"/>
      <c r="M137" s="88" t="s">
        <v>117</v>
      </c>
      <c r="O137" s="79"/>
    </row>
    <row r="138" spans="1:15">
      <c r="A138" s="87"/>
      <c r="B138" s="89"/>
      <c r="C138" s="428" t="s">
        <v>149</v>
      </c>
      <c r="D138" s="429"/>
      <c r="E138" s="90">
        <v>-0.9758</v>
      </c>
      <c r="F138" s="91"/>
      <c r="G138" s="92"/>
      <c r="M138" s="88" t="s">
        <v>149</v>
      </c>
      <c r="O138" s="79"/>
    </row>
    <row r="139" spans="1:15">
      <c r="A139" s="87"/>
      <c r="B139" s="89"/>
      <c r="C139" s="428" t="s">
        <v>150</v>
      </c>
      <c r="D139" s="429"/>
      <c r="E139" s="90">
        <v>-1.0085999999999999</v>
      </c>
      <c r="F139" s="91"/>
      <c r="G139" s="92"/>
      <c r="M139" s="88" t="s">
        <v>150</v>
      </c>
      <c r="O139" s="79"/>
    </row>
    <row r="140" spans="1:15">
      <c r="A140" s="87"/>
      <c r="B140" s="89"/>
      <c r="C140" s="428" t="s">
        <v>151</v>
      </c>
      <c r="D140" s="429"/>
      <c r="E140" s="90">
        <v>4.6656000000000004</v>
      </c>
      <c r="F140" s="91"/>
      <c r="G140" s="92"/>
      <c r="M140" s="88" t="s">
        <v>151</v>
      </c>
      <c r="O140" s="79"/>
    </row>
    <row r="141" spans="1:15">
      <c r="A141" s="87"/>
      <c r="B141" s="89"/>
      <c r="C141" s="428" t="s">
        <v>152</v>
      </c>
      <c r="D141" s="429"/>
      <c r="E141" s="90">
        <v>1.0044999999999999</v>
      </c>
      <c r="F141" s="91"/>
      <c r="G141" s="92"/>
      <c r="M141" s="88" t="s">
        <v>152</v>
      </c>
      <c r="O141" s="79"/>
    </row>
    <row r="142" spans="1:15">
      <c r="A142" s="87"/>
      <c r="B142" s="89"/>
      <c r="C142" s="428" t="s">
        <v>153</v>
      </c>
      <c r="D142" s="429"/>
      <c r="E142" s="90">
        <v>0.99050000000000005</v>
      </c>
      <c r="F142" s="91"/>
      <c r="G142" s="92"/>
      <c r="M142" s="88" t="s">
        <v>153</v>
      </c>
      <c r="O142" s="79"/>
    </row>
    <row r="143" spans="1:15">
      <c r="A143" s="87"/>
      <c r="B143" s="89"/>
      <c r="C143" s="428" t="s">
        <v>154</v>
      </c>
      <c r="D143" s="429"/>
      <c r="E143" s="90">
        <v>35.088000000000001</v>
      </c>
      <c r="F143" s="91"/>
      <c r="G143" s="92"/>
      <c r="M143" s="88" t="s">
        <v>154</v>
      </c>
      <c r="O143" s="79"/>
    </row>
    <row r="144" spans="1:15">
      <c r="A144" s="87"/>
      <c r="B144" s="89"/>
      <c r="C144" s="428" t="s">
        <v>155</v>
      </c>
      <c r="D144" s="429"/>
      <c r="E144" s="90">
        <v>14.706</v>
      </c>
      <c r="F144" s="91"/>
      <c r="G144" s="92"/>
      <c r="M144" s="88" t="s">
        <v>155</v>
      </c>
      <c r="O144" s="79"/>
    </row>
    <row r="145" spans="1:104">
      <c r="A145" s="87"/>
      <c r="B145" s="89"/>
      <c r="C145" s="428" t="s">
        <v>156</v>
      </c>
      <c r="D145" s="429"/>
      <c r="E145" s="90">
        <v>-2.5956000000000001</v>
      </c>
      <c r="F145" s="91"/>
      <c r="G145" s="92"/>
      <c r="M145" s="88" t="s">
        <v>156</v>
      </c>
      <c r="O145" s="79"/>
    </row>
    <row r="146" spans="1:104">
      <c r="A146" s="87"/>
      <c r="B146" s="89"/>
      <c r="C146" s="428" t="s">
        <v>139</v>
      </c>
      <c r="D146" s="429"/>
      <c r="E146" s="90">
        <v>-0.51700000000000002</v>
      </c>
      <c r="F146" s="91"/>
      <c r="G146" s="92"/>
      <c r="M146" s="88" t="s">
        <v>139</v>
      </c>
      <c r="O146" s="79"/>
    </row>
    <row r="147" spans="1:104">
      <c r="A147" s="87"/>
      <c r="B147" s="89"/>
      <c r="C147" s="428" t="s">
        <v>157</v>
      </c>
      <c r="D147" s="429"/>
      <c r="E147" s="90">
        <v>-1.0331999999999999</v>
      </c>
      <c r="F147" s="91"/>
      <c r="G147" s="92"/>
      <c r="M147" s="88" t="s">
        <v>157</v>
      </c>
      <c r="O147" s="79"/>
    </row>
    <row r="148" spans="1:104">
      <c r="A148" s="87"/>
      <c r="B148" s="89"/>
      <c r="C148" s="428" t="s">
        <v>150</v>
      </c>
      <c r="D148" s="429"/>
      <c r="E148" s="90">
        <v>-1.0085999999999999</v>
      </c>
      <c r="F148" s="91"/>
      <c r="G148" s="92"/>
      <c r="M148" s="88" t="s">
        <v>150</v>
      </c>
      <c r="O148" s="79"/>
    </row>
    <row r="149" spans="1:104">
      <c r="A149" s="87"/>
      <c r="B149" s="89"/>
      <c r="C149" s="428" t="s">
        <v>152</v>
      </c>
      <c r="D149" s="429"/>
      <c r="E149" s="90">
        <v>1.0044999999999999</v>
      </c>
      <c r="F149" s="91"/>
      <c r="G149" s="92"/>
      <c r="M149" s="88" t="s">
        <v>152</v>
      </c>
      <c r="O149" s="79"/>
    </row>
    <row r="150" spans="1:104">
      <c r="A150" s="87"/>
      <c r="B150" s="89"/>
      <c r="C150" s="428" t="s">
        <v>158</v>
      </c>
      <c r="D150" s="429"/>
      <c r="E150" s="90">
        <v>1.0149999999999999</v>
      </c>
      <c r="F150" s="91"/>
      <c r="G150" s="92"/>
      <c r="M150" s="88" t="s">
        <v>158</v>
      </c>
      <c r="O150" s="79"/>
    </row>
    <row r="151" spans="1:104">
      <c r="A151" s="87"/>
      <c r="B151" s="89"/>
      <c r="C151" s="428" t="s">
        <v>159</v>
      </c>
      <c r="D151" s="429"/>
      <c r="E151" s="90">
        <v>28.463999999999999</v>
      </c>
      <c r="F151" s="91"/>
      <c r="G151" s="92"/>
      <c r="M151" s="88" t="s">
        <v>159</v>
      </c>
      <c r="O151" s="79"/>
    </row>
    <row r="152" spans="1:104">
      <c r="A152" s="87"/>
      <c r="B152" s="89"/>
      <c r="C152" s="428" t="s">
        <v>160</v>
      </c>
      <c r="D152" s="429"/>
      <c r="E152" s="90">
        <v>6.992</v>
      </c>
      <c r="F152" s="91"/>
      <c r="G152" s="92"/>
      <c r="M152" s="88" t="s">
        <v>160</v>
      </c>
      <c r="O152" s="79"/>
    </row>
    <row r="153" spans="1:104">
      <c r="A153" s="87"/>
      <c r="B153" s="89"/>
      <c r="C153" s="428" t="s">
        <v>161</v>
      </c>
      <c r="D153" s="429"/>
      <c r="E153" s="90">
        <v>-0.86919999999999997</v>
      </c>
      <c r="F153" s="91"/>
      <c r="G153" s="92"/>
      <c r="M153" s="88" t="s">
        <v>161</v>
      </c>
      <c r="O153" s="79"/>
    </row>
    <row r="154" spans="1:104">
      <c r="A154" s="87"/>
      <c r="B154" s="89"/>
      <c r="C154" s="428" t="s">
        <v>139</v>
      </c>
      <c r="D154" s="429"/>
      <c r="E154" s="90">
        <v>-0.51700000000000002</v>
      </c>
      <c r="F154" s="91"/>
      <c r="G154" s="92"/>
      <c r="M154" s="88" t="s">
        <v>139</v>
      </c>
      <c r="O154" s="79"/>
    </row>
    <row r="155" spans="1:104">
      <c r="A155" s="87"/>
      <c r="B155" s="89"/>
      <c r="C155" s="428" t="s">
        <v>162</v>
      </c>
      <c r="D155" s="429"/>
      <c r="E155" s="90">
        <v>1.2504999999999999</v>
      </c>
      <c r="F155" s="91"/>
      <c r="G155" s="92"/>
      <c r="M155" s="88" t="s">
        <v>162</v>
      </c>
      <c r="O155" s="79"/>
    </row>
    <row r="156" spans="1:104">
      <c r="A156" s="87"/>
      <c r="B156" s="89"/>
      <c r="C156" s="428" t="s">
        <v>163</v>
      </c>
      <c r="D156" s="429"/>
      <c r="E156" s="90">
        <v>0.94499999999999995</v>
      </c>
      <c r="F156" s="91"/>
      <c r="G156" s="92"/>
      <c r="M156" s="88" t="s">
        <v>163</v>
      </c>
      <c r="O156" s="79"/>
    </row>
    <row r="157" spans="1:104">
      <c r="A157" s="80">
        <v>23</v>
      </c>
      <c r="B157" s="81" t="s">
        <v>164</v>
      </c>
      <c r="C157" s="82" t="s">
        <v>165</v>
      </c>
      <c r="D157" s="83" t="s">
        <v>166</v>
      </c>
      <c r="E157" s="84">
        <v>62.42</v>
      </c>
      <c r="F157" s="220"/>
      <c r="G157" s="85">
        <f>E157*F157</f>
        <v>0</v>
      </c>
      <c r="O157" s="79">
        <v>2</v>
      </c>
      <c r="AA157" s="55">
        <v>1</v>
      </c>
      <c r="AB157" s="55">
        <v>1</v>
      </c>
      <c r="AC157" s="55">
        <v>1</v>
      </c>
      <c r="AZ157" s="55">
        <v>1</v>
      </c>
      <c r="BA157" s="55">
        <f>IF(AZ157=1,G157,0)</f>
        <v>0</v>
      </c>
      <c r="BB157" s="55">
        <f>IF(AZ157=2,G157,0)</f>
        <v>0</v>
      </c>
      <c r="BC157" s="55">
        <f>IF(AZ157=3,G157,0)</f>
        <v>0</v>
      </c>
      <c r="BD157" s="55">
        <f>IF(AZ157=4,G157,0)</f>
        <v>0</v>
      </c>
      <c r="BE157" s="55">
        <f>IF(AZ157=5,G157,0)</f>
        <v>0</v>
      </c>
      <c r="CA157" s="86">
        <v>1</v>
      </c>
      <c r="CB157" s="86">
        <v>1</v>
      </c>
      <c r="CZ157" s="55">
        <v>4.6000000000000001E-4</v>
      </c>
    </row>
    <row r="158" spans="1:104">
      <c r="A158" s="87"/>
      <c r="B158" s="89"/>
      <c r="C158" s="428" t="s">
        <v>167</v>
      </c>
      <c r="D158" s="429"/>
      <c r="E158" s="90">
        <v>62.42</v>
      </c>
      <c r="F158" s="91"/>
      <c r="G158" s="92"/>
      <c r="M158" s="88" t="s">
        <v>167</v>
      </c>
      <c r="O158" s="79"/>
    </row>
    <row r="159" spans="1:104">
      <c r="A159" s="80">
        <v>24</v>
      </c>
      <c r="B159" s="81" t="s">
        <v>168</v>
      </c>
      <c r="C159" s="82" t="s">
        <v>169</v>
      </c>
      <c r="D159" s="83" t="s">
        <v>49</v>
      </c>
      <c r="E159" s="84">
        <v>393.25</v>
      </c>
      <c r="F159" s="220"/>
      <c r="G159" s="85">
        <f>E159*F159</f>
        <v>0</v>
      </c>
      <c r="O159" s="79">
        <v>2</v>
      </c>
      <c r="AA159" s="55">
        <v>1</v>
      </c>
      <c r="AB159" s="55">
        <v>0</v>
      </c>
      <c r="AC159" s="55">
        <v>0</v>
      </c>
      <c r="AZ159" s="55">
        <v>1</v>
      </c>
      <c r="BA159" s="55">
        <f>IF(AZ159=1,G159,0)</f>
        <v>0</v>
      </c>
      <c r="BB159" s="55">
        <f>IF(AZ159=2,G159,0)</f>
        <v>0</v>
      </c>
      <c r="BC159" s="55">
        <f>IF(AZ159=3,G159,0)</f>
        <v>0</v>
      </c>
      <c r="BD159" s="55">
        <f>IF(AZ159=4,G159,0)</f>
        <v>0</v>
      </c>
      <c r="BE159" s="55">
        <f>IF(AZ159=5,G159,0)</f>
        <v>0</v>
      </c>
      <c r="CA159" s="86">
        <v>1</v>
      </c>
      <c r="CB159" s="86">
        <v>0</v>
      </c>
      <c r="CZ159" s="55">
        <v>0</v>
      </c>
    </row>
    <row r="160" spans="1:104">
      <c r="A160" s="87"/>
      <c r="B160" s="89"/>
      <c r="C160" s="428" t="s">
        <v>170</v>
      </c>
      <c r="D160" s="429"/>
      <c r="E160" s="90">
        <v>393.25</v>
      </c>
      <c r="F160" s="91"/>
      <c r="G160" s="92"/>
      <c r="M160" s="88" t="s">
        <v>170</v>
      </c>
      <c r="O160" s="79"/>
    </row>
    <row r="161" spans="1:104">
      <c r="A161" s="80">
        <v>25</v>
      </c>
      <c r="B161" s="81" t="s">
        <v>171</v>
      </c>
      <c r="C161" s="82" t="s">
        <v>172</v>
      </c>
      <c r="D161" s="83" t="s">
        <v>49</v>
      </c>
      <c r="E161" s="84">
        <v>1.2150000000000001</v>
      </c>
      <c r="F161" s="220"/>
      <c r="G161" s="85">
        <f>E161*F161</f>
        <v>0</v>
      </c>
      <c r="O161" s="79">
        <v>2</v>
      </c>
      <c r="AA161" s="55">
        <v>1</v>
      </c>
      <c r="AB161" s="55">
        <v>1</v>
      </c>
      <c r="AC161" s="55">
        <v>1</v>
      </c>
      <c r="AZ161" s="55">
        <v>1</v>
      </c>
      <c r="BA161" s="55">
        <f>IF(AZ161=1,G161,0)</f>
        <v>0</v>
      </c>
      <c r="BB161" s="55">
        <f>IF(AZ161=2,G161,0)</f>
        <v>0</v>
      </c>
      <c r="BC161" s="55">
        <f>IF(AZ161=3,G161,0)</f>
        <v>0</v>
      </c>
      <c r="BD161" s="55">
        <f>IF(AZ161=4,G161,0)</f>
        <v>0</v>
      </c>
      <c r="BE161" s="55">
        <f>IF(AZ161=5,G161,0)</f>
        <v>0</v>
      </c>
      <c r="CA161" s="86">
        <v>1</v>
      </c>
      <c r="CB161" s="86">
        <v>1</v>
      </c>
      <c r="CZ161" s="55">
        <v>4.777E-2</v>
      </c>
    </row>
    <row r="162" spans="1:104">
      <c r="A162" s="87"/>
      <c r="B162" s="89"/>
      <c r="C162" s="428" t="s">
        <v>173</v>
      </c>
      <c r="D162" s="429"/>
      <c r="E162" s="90">
        <v>0.5</v>
      </c>
      <c r="F162" s="91"/>
      <c r="G162" s="92"/>
      <c r="M162" s="88" t="s">
        <v>173</v>
      </c>
      <c r="O162" s="79"/>
    </row>
    <row r="163" spans="1:104">
      <c r="A163" s="87"/>
      <c r="B163" s="89"/>
      <c r="C163" s="428" t="s">
        <v>174</v>
      </c>
      <c r="D163" s="429"/>
      <c r="E163" s="90">
        <v>0.71499999999999997</v>
      </c>
      <c r="F163" s="91"/>
      <c r="G163" s="92"/>
      <c r="M163" s="88" t="s">
        <v>174</v>
      </c>
      <c r="O163" s="79"/>
    </row>
    <row r="164" spans="1:104">
      <c r="A164" s="80">
        <v>26</v>
      </c>
      <c r="B164" s="81" t="s">
        <v>175</v>
      </c>
      <c r="C164" s="82" t="s">
        <v>176</v>
      </c>
      <c r="D164" s="83" t="s">
        <v>49</v>
      </c>
      <c r="E164" s="84">
        <v>40.61</v>
      </c>
      <c r="F164" s="220"/>
      <c r="G164" s="85">
        <f>E164*F164</f>
        <v>0</v>
      </c>
      <c r="O164" s="79">
        <v>2</v>
      </c>
      <c r="AA164" s="55">
        <v>12</v>
      </c>
      <c r="AB164" s="55">
        <v>0</v>
      </c>
      <c r="AC164" s="55">
        <v>86</v>
      </c>
      <c r="AZ164" s="55">
        <v>1</v>
      </c>
      <c r="BA164" s="55">
        <f>IF(AZ164=1,G164,0)</f>
        <v>0</v>
      </c>
      <c r="BB164" s="55">
        <f>IF(AZ164=2,G164,0)</f>
        <v>0</v>
      </c>
      <c r="BC164" s="55">
        <f>IF(AZ164=3,G164,0)</f>
        <v>0</v>
      </c>
      <c r="BD164" s="55">
        <f>IF(AZ164=4,G164,0)</f>
        <v>0</v>
      </c>
      <c r="BE164" s="55">
        <f>IF(AZ164=5,G164,0)</f>
        <v>0</v>
      </c>
      <c r="CA164" s="86">
        <v>12</v>
      </c>
      <c r="CB164" s="86">
        <v>0</v>
      </c>
      <c r="CZ164" s="55">
        <v>2E-3</v>
      </c>
    </row>
    <row r="165" spans="1:104">
      <c r="A165" s="87"/>
      <c r="B165" s="89"/>
      <c r="C165" s="428" t="s">
        <v>177</v>
      </c>
      <c r="D165" s="429"/>
      <c r="E165" s="90">
        <v>8.7200000000000006</v>
      </c>
      <c r="F165" s="91"/>
      <c r="G165" s="92"/>
      <c r="M165" s="88" t="s">
        <v>177</v>
      </c>
      <c r="O165" s="79"/>
    </row>
    <row r="166" spans="1:104">
      <c r="A166" s="87"/>
      <c r="B166" s="89"/>
      <c r="C166" s="428" t="s">
        <v>178</v>
      </c>
      <c r="D166" s="429"/>
      <c r="E166" s="90">
        <v>-0.63</v>
      </c>
      <c r="F166" s="91"/>
      <c r="G166" s="92"/>
      <c r="M166" s="88" t="s">
        <v>178</v>
      </c>
      <c r="O166" s="79"/>
    </row>
    <row r="167" spans="1:104">
      <c r="A167" s="87"/>
      <c r="B167" s="89"/>
      <c r="C167" s="428" t="s">
        <v>179</v>
      </c>
      <c r="D167" s="429"/>
      <c r="E167" s="90">
        <v>-0.47</v>
      </c>
      <c r="F167" s="91"/>
      <c r="G167" s="92"/>
      <c r="M167" s="88" t="s">
        <v>179</v>
      </c>
      <c r="O167" s="79"/>
    </row>
    <row r="168" spans="1:104">
      <c r="A168" s="87"/>
      <c r="B168" s="89"/>
      <c r="C168" s="428" t="s">
        <v>180</v>
      </c>
      <c r="D168" s="429"/>
      <c r="E168" s="90">
        <v>-0.45</v>
      </c>
      <c r="F168" s="91"/>
      <c r="G168" s="92"/>
      <c r="M168" s="88" t="s">
        <v>180</v>
      </c>
      <c r="O168" s="79"/>
    </row>
    <row r="169" spans="1:104">
      <c r="A169" s="87"/>
      <c r="B169" s="89"/>
      <c r="C169" s="428" t="s">
        <v>178</v>
      </c>
      <c r="D169" s="429"/>
      <c r="E169" s="90">
        <v>-0.63</v>
      </c>
      <c r="F169" s="91"/>
      <c r="G169" s="92"/>
      <c r="M169" s="88" t="s">
        <v>178</v>
      </c>
      <c r="O169" s="79"/>
    </row>
    <row r="170" spans="1:104">
      <c r="A170" s="87"/>
      <c r="B170" s="89"/>
      <c r="C170" s="428" t="s">
        <v>181</v>
      </c>
      <c r="D170" s="429"/>
      <c r="E170" s="90">
        <v>-0.39</v>
      </c>
      <c r="F170" s="91"/>
      <c r="G170" s="92"/>
      <c r="M170" s="88" t="s">
        <v>181</v>
      </c>
      <c r="O170" s="79"/>
    </row>
    <row r="171" spans="1:104">
      <c r="A171" s="87"/>
      <c r="B171" s="89"/>
      <c r="C171" s="428" t="s">
        <v>182</v>
      </c>
      <c r="D171" s="429"/>
      <c r="E171" s="90">
        <v>0.8</v>
      </c>
      <c r="F171" s="91"/>
      <c r="G171" s="92"/>
      <c r="M171" s="88" t="s">
        <v>182</v>
      </c>
      <c r="O171" s="79"/>
    </row>
    <row r="172" spans="1:104">
      <c r="A172" s="87"/>
      <c r="B172" s="89"/>
      <c r="C172" s="428" t="s">
        <v>183</v>
      </c>
      <c r="D172" s="429"/>
      <c r="E172" s="90">
        <v>2.73</v>
      </c>
      <c r="F172" s="91"/>
      <c r="G172" s="92"/>
      <c r="M172" s="88" t="s">
        <v>183</v>
      </c>
      <c r="O172" s="79"/>
    </row>
    <row r="173" spans="1:104">
      <c r="A173" s="87"/>
      <c r="B173" s="89"/>
      <c r="C173" s="428" t="s">
        <v>180</v>
      </c>
      <c r="D173" s="429"/>
      <c r="E173" s="90">
        <v>-0.45</v>
      </c>
      <c r="F173" s="91"/>
      <c r="G173" s="92"/>
      <c r="M173" s="88" t="s">
        <v>180</v>
      </c>
      <c r="O173" s="79"/>
    </row>
    <row r="174" spans="1:104">
      <c r="A174" s="87"/>
      <c r="B174" s="89"/>
      <c r="C174" s="428" t="s">
        <v>184</v>
      </c>
      <c r="D174" s="429"/>
      <c r="E174" s="90">
        <v>0.35</v>
      </c>
      <c r="F174" s="91"/>
      <c r="G174" s="92"/>
      <c r="M174" s="88" t="s">
        <v>184</v>
      </c>
      <c r="O174" s="79"/>
    </row>
    <row r="175" spans="1:104">
      <c r="A175" s="87"/>
      <c r="B175" s="89"/>
      <c r="C175" s="428" t="s">
        <v>185</v>
      </c>
      <c r="D175" s="429"/>
      <c r="E175" s="90">
        <v>5.03</v>
      </c>
      <c r="F175" s="91"/>
      <c r="G175" s="92"/>
      <c r="M175" s="88" t="s">
        <v>185</v>
      </c>
      <c r="O175" s="79"/>
    </row>
    <row r="176" spans="1:104">
      <c r="A176" s="87"/>
      <c r="B176" s="89"/>
      <c r="C176" s="428" t="s">
        <v>181</v>
      </c>
      <c r="D176" s="429"/>
      <c r="E176" s="90">
        <v>-0.39</v>
      </c>
      <c r="F176" s="91"/>
      <c r="G176" s="92"/>
      <c r="M176" s="88" t="s">
        <v>181</v>
      </c>
      <c r="O176" s="79"/>
    </row>
    <row r="177" spans="1:104">
      <c r="A177" s="87"/>
      <c r="B177" s="89"/>
      <c r="C177" s="428" t="s">
        <v>186</v>
      </c>
      <c r="D177" s="429"/>
      <c r="E177" s="90">
        <v>9.66</v>
      </c>
      <c r="F177" s="91"/>
      <c r="G177" s="92"/>
      <c r="M177" s="88" t="s">
        <v>186</v>
      </c>
      <c r="O177" s="79"/>
    </row>
    <row r="178" spans="1:104">
      <c r="A178" s="87"/>
      <c r="B178" s="89"/>
      <c r="C178" s="428" t="s">
        <v>178</v>
      </c>
      <c r="D178" s="429"/>
      <c r="E178" s="90">
        <v>-0.63</v>
      </c>
      <c r="F178" s="91"/>
      <c r="G178" s="92"/>
      <c r="M178" s="88" t="s">
        <v>178</v>
      </c>
      <c r="O178" s="79"/>
    </row>
    <row r="179" spans="1:104">
      <c r="A179" s="87"/>
      <c r="B179" s="89"/>
      <c r="C179" s="428" t="s">
        <v>187</v>
      </c>
      <c r="D179" s="429"/>
      <c r="E179" s="90">
        <v>11.18</v>
      </c>
      <c r="F179" s="91"/>
      <c r="G179" s="92"/>
      <c r="M179" s="88" t="s">
        <v>187</v>
      </c>
      <c r="O179" s="79"/>
    </row>
    <row r="180" spans="1:104">
      <c r="A180" s="87"/>
      <c r="B180" s="89"/>
      <c r="C180" s="428" t="s">
        <v>188</v>
      </c>
      <c r="D180" s="429"/>
      <c r="E180" s="90">
        <v>-1.26</v>
      </c>
      <c r="F180" s="91"/>
      <c r="G180" s="92"/>
      <c r="M180" s="88" t="s">
        <v>188</v>
      </c>
      <c r="O180" s="79"/>
    </row>
    <row r="181" spans="1:104">
      <c r="A181" s="87"/>
      <c r="B181" s="89"/>
      <c r="C181" s="428" t="s">
        <v>179</v>
      </c>
      <c r="D181" s="429"/>
      <c r="E181" s="90">
        <v>-0.47</v>
      </c>
      <c r="F181" s="91"/>
      <c r="G181" s="92"/>
      <c r="M181" s="88" t="s">
        <v>179</v>
      </c>
      <c r="O181" s="79"/>
    </row>
    <row r="182" spans="1:104">
      <c r="A182" s="87"/>
      <c r="B182" s="89"/>
      <c r="C182" s="428" t="s">
        <v>189</v>
      </c>
      <c r="D182" s="429"/>
      <c r="E182" s="90">
        <v>8.3800000000000008</v>
      </c>
      <c r="F182" s="91"/>
      <c r="G182" s="92"/>
      <c r="M182" s="88" t="s">
        <v>189</v>
      </c>
      <c r="O182" s="79"/>
    </row>
    <row r="183" spans="1:104">
      <c r="A183" s="87"/>
      <c r="B183" s="89"/>
      <c r="C183" s="428" t="s">
        <v>179</v>
      </c>
      <c r="D183" s="429"/>
      <c r="E183" s="90">
        <v>-0.47</v>
      </c>
      <c r="F183" s="91"/>
      <c r="G183" s="92"/>
      <c r="M183" s="88" t="s">
        <v>179</v>
      </c>
      <c r="O183" s="79"/>
    </row>
    <row r="184" spans="1:104">
      <c r="A184" s="80">
        <v>27</v>
      </c>
      <c r="B184" s="81" t="s">
        <v>190</v>
      </c>
      <c r="C184" s="82" t="s">
        <v>191</v>
      </c>
      <c r="D184" s="83" t="s">
        <v>49</v>
      </c>
      <c r="E184" s="84">
        <v>108.4573</v>
      </c>
      <c r="F184" s="220"/>
      <c r="G184" s="85">
        <f>E184*F184</f>
        <v>0</v>
      </c>
      <c r="O184" s="79">
        <v>2</v>
      </c>
      <c r="AA184" s="55">
        <v>12</v>
      </c>
      <c r="AB184" s="55">
        <v>0</v>
      </c>
      <c r="AC184" s="55">
        <v>87</v>
      </c>
      <c r="AZ184" s="55">
        <v>1</v>
      </c>
      <c r="BA184" s="55">
        <f>IF(AZ184=1,G184,0)</f>
        <v>0</v>
      </c>
      <c r="BB184" s="55">
        <f>IF(AZ184=2,G184,0)</f>
        <v>0</v>
      </c>
      <c r="BC184" s="55">
        <f>IF(AZ184=3,G184,0)</f>
        <v>0</v>
      </c>
      <c r="BD184" s="55">
        <f>IF(AZ184=4,G184,0)</f>
        <v>0</v>
      </c>
      <c r="BE184" s="55">
        <f>IF(AZ184=5,G184,0)</f>
        <v>0</v>
      </c>
      <c r="CA184" s="86">
        <v>12</v>
      </c>
      <c r="CB184" s="86">
        <v>0</v>
      </c>
      <c r="CZ184" s="55">
        <v>0</v>
      </c>
    </row>
    <row r="185" spans="1:104">
      <c r="A185" s="87"/>
      <c r="B185" s="89"/>
      <c r="C185" s="428" t="s">
        <v>124</v>
      </c>
      <c r="D185" s="429"/>
      <c r="E185" s="90">
        <v>24.15</v>
      </c>
      <c r="F185" s="91"/>
      <c r="G185" s="92"/>
      <c r="M185" s="88" t="s">
        <v>124</v>
      </c>
      <c r="O185" s="79"/>
    </row>
    <row r="186" spans="1:104">
      <c r="A186" s="87"/>
      <c r="B186" s="89"/>
      <c r="C186" s="428" t="s">
        <v>125</v>
      </c>
      <c r="D186" s="429"/>
      <c r="E186" s="90">
        <v>-1.8625</v>
      </c>
      <c r="F186" s="91"/>
      <c r="G186" s="92"/>
      <c r="M186" s="88" t="s">
        <v>125</v>
      </c>
      <c r="O186" s="79"/>
    </row>
    <row r="187" spans="1:104">
      <c r="A187" s="87"/>
      <c r="B187" s="89"/>
      <c r="C187" s="428" t="s">
        <v>126</v>
      </c>
      <c r="D187" s="429"/>
      <c r="E187" s="90">
        <v>-1.927</v>
      </c>
      <c r="F187" s="91"/>
      <c r="G187" s="92"/>
      <c r="M187" s="88" t="s">
        <v>126</v>
      </c>
      <c r="O187" s="79"/>
    </row>
    <row r="188" spans="1:104">
      <c r="A188" s="87"/>
      <c r="B188" s="89"/>
      <c r="C188" s="428" t="s">
        <v>127</v>
      </c>
      <c r="D188" s="429"/>
      <c r="E188" s="90">
        <v>0</v>
      </c>
      <c r="F188" s="91"/>
      <c r="G188" s="92"/>
      <c r="M188" s="88">
        <v>0</v>
      </c>
      <c r="O188" s="79"/>
    </row>
    <row r="189" spans="1:104">
      <c r="A189" s="87"/>
      <c r="B189" s="89"/>
      <c r="C189" s="428" t="s">
        <v>192</v>
      </c>
      <c r="D189" s="429"/>
      <c r="E189" s="90">
        <v>17.440000000000001</v>
      </c>
      <c r="F189" s="91"/>
      <c r="G189" s="92"/>
      <c r="M189" s="88" t="s">
        <v>192</v>
      </c>
      <c r="O189" s="79"/>
    </row>
    <row r="190" spans="1:104">
      <c r="A190" s="87"/>
      <c r="B190" s="89"/>
      <c r="C190" s="428" t="s">
        <v>193</v>
      </c>
      <c r="D190" s="429"/>
      <c r="E190" s="90">
        <v>-1.26</v>
      </c>
      <c r="F190" s="91"/>
      <c r="G190" s="92"/>
      <c r="M190" s="88" t="s">
        <v>193</v>
      </c>
      <c r="O190" s="79"/>
    </row>
    <row r="191" spans="1:104">
      <c r="A191" s="87"/>
      <c r="B191" s="89"/>
      <c r="C191" s="428" t="s">
        <v>194</v>
      </c>
      <c r="D191" s="429"/>
      <c r="E191" s="90">
        <v>-0.94</v>
      </c>
      <c r="F191" s="91"/>
      <c r="G191" s="92"/>
      <c r="M191" s="88" t="s">
        <v>194</v>
      </c>
      <c r="O191" s="79"/>
    </row>
    <row r="192" spans="1:104">
      <c r="A192" s="87"/>
      <c r="B192" s="89"/>
      <c r="C192" s="428" t="s">
        <v>195</v>
      </c>
      <c r="D192" s="429"/>
      <c r="E192" s="90">
        <v>-0.9</v>
      </c>
      <c r="F192" s="91"/>
      <c r="G192" s="92"/>
      <c r="M192" s="88" t="s">
        <v>195</v>
      </c>
      <c r="O192" s="79"/>
    </row>
    <row r="193" spans="1:15">
      <c r="A193" s="87"/>
      <c r="B193" s="89"/>
      <c r="C193" s="428" t="s">
        <v>193</v>
      </c>
      <c r="D193" s="429"/>
      <c r="E193" s="90">
        <v>-1.26</v>
      </c>
      <c r="F193" s="91"/>
      <c r="G193" s="92"/>
      <c r="M193" s="88" t="s">
        <v>193</v>
      </c>
      <c r="O193" s="79"/>
    </row>
    <row r="194" spans="1:15">
      <c r="A194" s="87"/>
      <c r="B194" s="89"/>
      <c r="C194" s="428" t="s">
        <v>196</v>
      </c>
      <c r="D194" s="429"/>
      <c r="E194" s="90">
        <v>-0.78</v>
      </c>
      <c r="F194" s="91"/>
      <c r="G194" s="92"/>
      <c r="M194" s="88" t="s">
        <v>196</v>
      </c>
      <c r="O194" s="79"/>
    </row>
    <row r="195" spans="1:15">
      <c r="A195" s="87"/>
      <c r="B195" s="89"/>
      <c r="C195" s="428" t="s">
        <v>197</v>
      </c>
      <c r="D195" s="429"/>
      <c r="E195" s="90">
        <v>1.6</v>
      </c>
      <c r="F195" s="91"/>
      <c r="G195" s="92"/>
      <c r="M195" s="88" t="s">
        <v>197</v>
      </c>
      <c r="O195" s="79"/>
    </row>
    <row r="196" spans="1:15">
      <c r="A196" s="87"/>
      <c r="B196" s="89"/>
      <c r="C196" s="428" t="s">
        <v>198</v>
      </c>
      <c r="D196" s="429"/>
      <c r="E196" s="90">
        <v>5.46</v>
      </c>
      <c r="F196" s="91"/>
      <c r="G196" s="92"/>
      <c r="M196" s="88" t="s">
        <v>198</v>
      </c>
      <c r="O196" s="79"/>
    </row>
    <row r="197" spans="1:15">
      <c r="A197" s="87"/>
      <c r="B197" s="89"/>
      <c r="C197" s="428" t="s">
        <v>195</v>
      </c>
      <c r="D197" s="429"/>
      <c r="E197" s="90">
        <v>-0.9</v>
      </c>
      <c r="F197" s="91"/>
      <c r="G197" s="92"/>
      <c r="M197" s="88" t="s">
        <v>195</v>
      </c>
      <c r="O197" s="79"/>
    </row>
    <row r="198" spans="1:15">
      <c r="A198" s="87"/>
      <c r="B198" s="89"/>
      <c r="C198" s="428" t="s">
        <v>199</v>
      </c>
      <c r="D198" s="429"/>
      <c r="E198" s="90">
        <v>0.7</v>
      </c>
      <c r="F198" s="91"/>
      <c r="G198" s="92"/>
      <c r="M198" s="88" t="s">
        <v>199</v>
      </c>
      <c r="O198" s="79"/>
    </row>
    <row r="199" spans="1:15">
      <c r="A199" s="87"/>
      <c r="B199" s="89"/>
      <c r="C199" s="428" t="s">
        <v>200</v>
      </c>
      <c r="D199" s="429"/>
      <c r="E199" s="90">
        <v>12</v>
      </c>
      <c r="F199" s="91"/>
      <c r="G199" s="92"/>
      <c r="M199" s="88" t="s">
        <v>200</v>
      </c>
      <c r="O199" s="79"/>
    </row>
    <row r="200" spans="1:15">
      <c r="A200" s="87"/>
      <c r="B200" s="89"/>
      <c r="C200" s="428" t="s">
        <v>201</v>
      </c>
      <c r="D200" s="429"/>
      <c r="E200" s="90">
        <v>2.06</v>
      </c>
      <c r="F200" s="91"/>
      <c r="G200" s="92"/>
      <c r="M200" s="88" t="s">
        <v>201</v>
      </c>
      <c r="O200" s="79"/>
    </row>
    <row r="201" spans="1:15">
      <c r="A201" s="87"/>
      <c r="B201" s="89"/>
      <c r="C201" s="428" t="s">
        <v>196</v>
      </c>
      <c r="D201" s="429"/>
      <c r="E201" s="90">
        <v>-0.78</v>
      </c>
      <c r="F201" s="91"/>
      <c r="G201" s="92"/>
      <c r="M201" s="88" t="s">
        <v>196</v>
      </c>
      <c r="O201" s="79"/>
    </row>
    <row r="202" spans="1:15">
      <c r="A202" s="87"/>
      <c r="B202" s="89"/>
      <c r="C202" s="428" t="s">
        <v>202</v>
      </c>
      <c r="D202" s="429"/>
      <c r="E202" s="90">
        <v>12.33</v>
      </c>
      <c r="F202" s="91"/>
      <c r="G202" s="92"/>
      <c r="M202" s="88" t="s">
        <v>202</v>
      </c>
      <c r="O202" s="79"/>
    </row>
    <row r="203" spans="1:15">
      <c r="A203" s="87"/>
      <c r="B203" s="89"/>
      <c r="C203" s="428" t="s">
        <v>203</v>
      </c>
      <c r="D203" s="429"/>
      <c r="E203" s="90">
        <v>10.484999999999999</v>
      </c>
      <c r="F203" s="91"/>
      <c r="G203" s="92"/>
      <c r="M203" s="88" t="s">
        <v>203</v>
      </c>
      <c r="O203" s="79"/>
    </row>
    <row r="204" spans="1:15">
      <c r="A204" s="87"/>
      <c r="B204" s="89"/>
      <c r="C204" s="428" t="s">
        <v>193</v>
      </c>
      <c r="D204" s="429"/>
      <c r="E204" s="90">
        <v>-1.26</v>
      </c>
      <c r="F204" s="91"/>
      <c r="G204" s="92"/>
      <c r="M204" s="88" t="s">
        <v>193</v>
      </c>
      <c r="O204" s="79"/>
    </row>
    <row r="205" spans="1:15">
      <c r="A205" s="87"/>
      <c r="B205" s="89"/>
      <c r="C205" s="428" t="s">
        <v>111</v>
      </c>
      <c r="D205" s="429"/>
      <c r="E205" s="90">
        <v>-1.2614000000000001</v>
      </c>
      <c r="F205" s="91"/>
      <c r="G205" s="92"/>
      <c r="M205" s="88" t="s">
        <v>111</v>
      </c>
      <c r="O205" s="79"/>
    </row>
    <row r="206" spans="1:15">
      <c r="A206" s="87"/>
      <c r="B206" s="89"/>
      <c r="C206" s="428" t="s">
        <v>112</v>
      </c>
      <c r="D206" s="429"/>
      <c r="E206" s="90">
        <v>-1.3038000000000001</v>
      </c>
      <c r="F206" s="91"/>
      <c r="G206" s="92"/>
      <c r="M206" s="88" t="s">
        <v>112</v>
      </c>
      <c r="O206" s="79"/>
    </row>
    <row r="207" spans="1:15">
      <c r="A207" s="87"/>
      <c r="B207" s="89"/>
      <c r="C207" s="428" t="s">
        <v>204</v>
      </c>
      <c r="D207" s="429"/>
      <c r="E207" s="90">
        <v>14.62</v>
      </c>
      <c r="F207" s="91"/>
      <c r="G207" s="92"/>
      <c r="M207" s="88" t="s">
        <v>204</v>
      </c>
      <c r="O207" s="79"/>
    </row>
    <row r="208" spans="1:15">
      <c r="A208" s="87"/>
      <c r="B208" s="89"/>
      <c r="C208" s="428" t="s">
        <v>205</v>
      </c>
      <c r="D208" s="429"/>
      <c r="E208" s="90">
        <v>11.61</v>
      </c>
      <c r="F208" s="91"/>
      <c r="G208" s="92"/>
      <c r="M208" s="88" t="s">
        <v>205</v>
      </c>
      <c r="O208" s="79"/>
    </row>
    <row r="209" spans="1:104">
      <c r="A209" s="87"/>
      <c r="B209" s="89"/>
      <c r="C209" s="428" t="s">
        <v>206</v>
      </c>
      <c r="D209" s="429"/>
      <c r="E209" s="90">
        <v>-2.52</v>
      </c>
      <c r="F209" s="91"/>
      <c r="G209" s="92"/>
      <c r="M209" s="88" t="s">
        <v>206</v>
      </c>
      <c r="O209" s="79"/>
    </row>
    <row r="210" spans="1:104">
      <c r="A210" s="87"/>
      <c r="B210" s="89"/>
      <c r="C210" s="428" t="s">
        <v>194</v>
      </c>
      <c r="D210" s="429"/>
      <c r="E210" s="90">
        <v>-0.94</v>
      </c>
      <c r="F210" s="91"/>
      <c r="G210" s="92"/>
      <c r="M210" s="88" t="s">
        <v>194</v>
      </c>
      <c r="O210" s="79"/>
    </row>
    <row r="211" spans="1:104">
      <c r="A211" s="87"/>
      <c r="B211" s="89"/>
      <c r="C211" s="428" t="s">
        <v>117</v>
      </c>
      <c r="D211" s="429"/>
      <c r="E211" s="90">
        <v>-1.3355999999999999</v>
      </c>
      <c r="F211" s="91"/>
      <c r="G211" s="92"/>
      <c r="M211" s="88" t="s">
        <v>117</v>
      </c>
      <c r="O211" s="79"/>
    </row>
    <row r="212" spans="1:104">
      <c r="A212" s="87"/>
      <c r="B212" s="89"/>
      <c r="C212" s="428" t="s">
        <v>112</v>
      </c>
      <c r="D212" s="429"/>
      <c r="E212" s="90">
        <v>-1.3038000000000001</v>
      </c>
      <c r="F212" s="91"/>
      <c r="G212" s="92"/>
      <c r="M212" s="88" t="s">
        <v>112</v>
      </c>
      <c r="O212" s="79"/>
    </row>
    <row r="213" spans="1:104">
      <c r="A213" s="87"/>
      <c r="B213" s="89"/>
      <c r="C213" s="428" t="s">
        <v>207</v>
      </c>
      <c r="D213" s="429"/>
      <c r="E213" s="90">
        <v>13.08</v>
      </c>
      <c r="F213" s="91"/>
      <c r="G213" s="92"/>
      <c r="M213" s="88" t="s">
        <v>207</v>
      </c>
      <c r="O213" s="79"/>
    </row>
    <row r="214" spans="1:104">
      <c r="A214" s="87"/>
      <c r="B214" s="89"/>
      <c r="C214" s="428" t="s">
        <v>208</v>
      </c>
      <c r="D214" s="429"/>
      <c r="E214" s="90">
        <v>5.52</v>
      </c>
      <c r="F214" s="91"/>
      <c r="G214" s="92"/>
      <c r="M214" s="88" t="s">
        <v>208</v>
      </c>
      <c r="O214" s="79"/>
    </row>
    <row r="215" spans="1:104">
      <c r="A215" s="87"/>
      <c r="B215" s="89"/>
      <c r="C215" s="428" t="s">
        <v>120</v>
      </c>
      <c r="D215" s="429"/>
      <c r="E215" s="90">
        <v>-1.1235999999999999</v>
      </c>
      <c r="F215" s="91"/>
      <c r="G215" s="92"/>
      <c r="M215" s="88" t="s">
        <v>120</v>
      </c>
      <c r="O215" s="79"/>
    </row>
    <row r="216" spans="1:104">
      <c r="A216" s="87"/>
      <c r="B216" s="89"/>
      <c r="C216" s="428" t="s">
        <v>194</v>
      </c>
      <c r="D216" s="429"/>
      <c r="E216" s="90">
        <v>-0.94</v>
      </c>
      <c r="F216" s="91"/>
      <c r="G216" s="92"/>
      <c r="M216" s="88" t="s">
        <v>194</v>
      </c>
      <c r="O216" s="79"/>
    </row>
    <row r="217" spans="1:104">
      <c r="A217" s="80">
        <v>28</v>
      </c>
      <c r="B217" s="81" t="s">
        <v>209</v>
      </c>
      <c r="C217" s="82" t="s">
        <v>210</v>
      </c>
      <c r="D217" s="83" t="s">
        <v>49</v>
      </c>
      <c r="E217" s="84">
        <v>20.360499999999998</v>
      </c>
      <c r="F217" s="220"/>
      <c r="G217" s="85">
        <f>E217*F217</f>
        <v>0</v>
      </c>
      <c r="O217" s="79">
        <v>2</v>
      </c>
      <c r="AA217" s="55">
        <v>12</v>
      </c>
      <c r="AB217" s="55">
        <v>0</v>
      </c>
      <c r="AC217" s="55">
        <v>89</v>
      </c>
      <c r="AZ217" s="55">
        <v>1</v>
      </c>
      <c r="BA217" s="55">
        <f>IF(AZ217=1,G217,0)</f>
        <v>0</v>
      </c>
      <c r="BB217" s="55">
        <f>IF(AZ217=2,G217,0)</f>
        <v>0</v>
      </c>
      <c r="BC217" s="55">
        <f>IF(AZ217=3,G217,0)</f>
        <v>0</v>
      </c>
      <c r="BD217" s="55">
        <f>IF(AZ217=4,G217,0)</f>
        <v>0</v>
      </c>
      <c r="BE217" s="55">
        <f>IF(AZ217=5,G217,0)</f>
        <v>0</v>
      </c>
      <c r="CA217" s="86">
        <v>12</v>
      </c>
      <c r="CB217" s="86">
        <v>0</v>
      </c>
      <c r="CZ217" s="55">
        <v>0</v>
      </c>
    </row>
    <row r="218" spans="1:104">
      <c r="A218" s="87"/>
      <c r="B218" s="89"/>
      <c r="C218" s="428" t="s">
        <v>124</v>
      </c>
      <c r="D218" s="429"/>
      <c r="E218" s="90">
        <v>24.15</v>
      </c>
      <c r="F218" s="91"/>
      <c r="G218" s="92"/>
      <c r="M218" s="88" t="s">
        <v>124</v>
      </c>
      <c r="O218" s="79"/>
    </row>
    <row r="219" spans="1:104">
      <c r="A219" s="87"/>
      <c r="B219" s="89"/>
      <c r="C219" s="428" t="s">
        <v>125</v>
      </c>
      <c r="D219" s="429"/>
      <c r="E219" s="90">
        <v>-1.8625</v>
      </c>
      <c r="F219" s="91"/>
      <c r="G219" s="92"/>
      <c r="M219" s="88" t="s">
        <v>125</v>
      </c>
      <c r="O219" s="79"/>
    </row>
    <row r="220" spans="1:104">
      <c r="A220" s="87"/>
      <c r="B220" s="89"/>
      <c r="C220" s="428" t="s">
        <v>126</v>
      </c>
      <c r="D220" s="429"/>
      <c r="E220" s="90">
        <v>-1.927</v>
      </c>
      <c r="F220" s="91"/>
      <c r="G220" s="92"/>
      <c r="M220" s="88" t="s">
        <v>126</v>
      </c>
      <c r="O220" s="79"/>
    </row>
    <row r="221" spans="1:104">
      <c r="A221" s="80">
        <v>29</v>
      </c>
      <c r="B221" s="81" t="s">
        <v>211</v>
      </c>
      <c r="C221" s="82" t="s">
        <v>212</v>
      </c>
      <c r="D221" s="83" t="s">
        <v>49</v>
      </c>
      <c r="E221" s="84">
        <v>132.41999999999999</v>
      </c>
      <c r="F221" s="220"/>
      <c r="G221" s="85">
        <f>E221*F221</f>
        <v>0</v>
      </c>
      <c r="O221" s="79">
        <v>2</v>
      </c>
      <c r="AA221" s="55">
        <v>12</v>
      </c>
      <c r="AB221" s="55">
        <v>0</v>
      </c>
      <c r="AC221" s="55">
        <v>94</v>
      </c>
      <c r="AZ221" s="55">
        <v>1</v>
      </c>
      <c r="BA221" s="55">
        <f>IF(AZ221=1,G221,0)</f>
        <v>0</v>
      </c>
      <c r="BB221" s="55">
        <f>IF(AZ221=2,G221,0)</f>
        <v>0</v>
      </c>
      <c r="BC221" s="55">
        <f>IF(AZ221=3,G221,0)</f>
        <v>0</v>
      </c>
      <c r="BD221" s="55">
        <f>IF(AZ221=4,G221,0)</f>
        <v>0</v>
      </c>
      <c r="BE221" s="55">
        <f>IF(AZ221=5,G221,0)</f>
        <v>0</v>
      </c>
      <c r="CA221" s="86">
        <v>12</v>
      </c>
      <c r="CB221" s="86">
        <v>0</v>
      </c>
      <c r="CZ221" s="55">
        <v>0</v>
      </c>
    </row>
    <row r="222" spans="1:104">
      <c r="A222" s="80">
        <v>30</v>
      </c>
      <c r="B222" s="81" t="s">
        <v>213</v>
      </c>
      <c r="C222" s="82" t="s">
        <v>214</v>
      </c>
      <c r="D222" s="83" t="s">
        <v>49</v>
      </c>
      <c r="E222" s="84">
        <v>12</v>
      </c>
      <c r="F222" s="220">
        <v>0</v>
      </c>
      <c r="G222" s="85">
        <f>E222*F222</f>
        <v>0</v>
      </c>
      <c r="O222" s="79">
        <v>2</v>
      </c>
      <c r="AA222" s="55">
        <v>12</v>
      </c>
      <c r="AB222" s="55">
        <v>0</v>
      </c>
      <c r="AC222" s="55">
        <v>115</v>
      </c>
      <c r="AZ222" s="55">
        <v>1</v>
      </c>
      <c r="BA222" s="55">
        <f>IF(AZ222=1,G222,0)</f>
        <v>0</v>
      </c>
      <c r="BB222" s="55">
        <f>IF(AZ222=2,G222,0)</f>
        <v>0</v>
      </c>
      <c r="BC222" s="55">
        <f>IF(AZ222=3,G222,0)</f>
        <v>0</v>
      </c>
      <c r="BD222" s="55">
        <f>IF(AZ222=4,G222,0)</f>
        <v>0</v>
      </c>
      <c r="BE222" s="55">
        <f>IF(AZ222=5,G222,0)</f>
        <v>0</v>
      </c>
      <c r="CA222" s="86">
        <v>12</v>
      </c>
      <c r="CB222" s="86">
        <v>0</v>
      </c>
      <c r="CZ222" s="55">
        <v>0</v>
      </c>
    </row>
    <row r="223" spans="1:104">
      <c r="A223" s="93"/>
      <c r="B223" s="94" t="s">
        <v>31</v>
      </c>
      <c r="C223" s="95" t="str">
        <f>CONCATENATE(B43," ",C43)</f>
        <v>61 Upravy povrchů vnitřní</v>
      </c>
      <c r="D223" s="96"/>
      <c r="E223" s="97"/>
      <c r="F223" s="98"/>
      <c r="G223" s="99">
        <f>SUM(G43:G222)</f>
        <v>0</v>
      </c>
      <c r="O223" s="79">
        <v>4</v>
      </c>
      <c r="BA223" s="100">
        <f>SUM(BA43:BA222)</f>
        <v>0</v>
      </c>
      <c r="BB223" s="100">
        <f>SUM(BB43:BB222)</f>
        <v>0</v>
      </c>
      <c r="BC223" s="100">
        <f>SUM(BC43:BC222)</f>
        <v>0</v>
      </c>
      <c r="BD223" s="100">
        <f>SUM(BD43:BD222)</f>
        <v>0</v>
      </c>
      <c r="BE223" s="100">
        <f>SUM(BE43:BE222)</f>
        <v>0</v>
      </c>
    </row>
    <row r="224" spans="1:104">
      <c r="A224" s="72" t="s">
        <v>29</v>
      </c>
      <c r="B224" s="73" t="s">
        <v>215</v>
      </c>
      <c r="C224" s="74" t="s">
        <v>216</v>
      </c>
      <c r="D224" s="75"/>
      <c r="E224" s="76"/>
      <c r="F224" s="76"/>
      <c r="G224" s="77"/>
      <c r="H224" s="78"/>
      <c r="I224" s="78"/>
      <c r="O224" s="79">
        <v>1</v>
      </c>
    </row>
    <row r="225" spans="1:104">
      <c r="A225" s="80">
        <v>31</v>
      </c>
      <c r="B225" s="81" t="s">
        <v>217</v>
      </c>
      <c r="C225" s="82" t="s">
        <v>218</v>
      </c>
      <c r="D225" s="83" t="s">
        <v>49</v>
      </c>
      <c r="E225" s="84">
        <v>13.9406</v>
      </c>
      <c r="F225" s="220"/>
      <c r="G225" s="85">
        <f>E225*F225</f>
        <v>0</v>
      </c>
      <c r="O225" s="79">
        <v>2</v>
      </c>
      <c r="AA225" s="55">
        <v>1</v>
      </c>
      <c r="AB225" s="55">
        <v>0</v>
      </c>
      <c r="AC225" s="55">
        <v>0</v>
      </c>
      <c r="AZ225" s="55">
        <v>1</v>
      </c>
      <c r="BA225" s="55">
        <f>IF(AZ225=1,G225,0)</f>
        <v>0</v>
      </c>
      <c r="BB225" s="55">
        <f>IF(AZ225=2,G225,0)</f>
        <v>0</v>
      </c>
      <c r="BC225" s="55">
        <f>IF(AZ225=3,G225,0)</f>
        <v>0</v>
      </c>
      <c r="BD225" s="55">
        <f>IF(AZ225=4,G225,0)</f>
        <v>0</v>
      </c>
      <c r="BE225" s="55">
        <f>IF(AZ225=5,G225,0)</f>
        <v>0</v>
      </c>
      <c r="CA225" s="86">
        <v>1</v>
      </c>
      <c r="CB225" s="86">
        <v>0</v>
      </c>
      <c r="CZ225" s="55">
        <v>4.0000000000000003E-5</v>
      </c>
    </row>
    <row r="226" spans="1:104">
      <c r="A226" s="87"/>
      <c r="B226" s="89"/>
      <c r="C226" s="428" t="s">
        <v>219</v>
      </c>
      <c r="D226" s="429"/>
      <c r="E226" s="90">
        <v>4.6247999999999996</v>
      </c>
      <c r="F226" s="91"/>
      <c r="G226" s="92"/>
      <c r="M226" s="88" t="s">
        <v>219</v>
      </c>
      <c r="O226" s="79"/>
    </row>
    <row r="227" spans="1:104">
      <c r="A227" s="87"/>
      <c r="B227" s="89"/>
      <c r="C227" s="428" t="s">
        <v>220</v>
      </c>
      <c r="D227" s="429"/>
      <c r="E227" s="90">
        <v>2.2372000000000001</v>
      </c>
      <c r="F227" s="91"/>
      <c r="G227" s="92"/>
      <c r="M227" s="88" t="s">
        <v>220</v>
      </c>
      <c r="O227" s="79"/>
    </row>
    <row r="228" spans="1:104">
      <c r="A228" s="87"/>
      <c r="B228" s="89"/>
      <c r="C228" s="428" t="s">
        <v>221</v>
      </c>
      <c r="D228" s="429"/>
      <c r="E228" s="90">
        <v>2.3687999999999998</v>
      </c>
      <c r="F228" s="91"/>
      <c r="G228" s="92"/>
      <c r="M228" s="88" t="s">
        <v>221</v>
      </c>
      <c r="O228" s="79"/>
    </row>
    <row r="229" spans="1:104">
      <c r="A229" s="87"/>
      <c r="B229" s="89"/>
      <c r="C229" s="428" t="s">
        <v>222</v>
      </c>
      <c r="D229" s="429"/>
      <c r="E229" s="90">
        <v>1.9927999999999999</v>
      </c>
      <c r="F229" s="91"/>
      <c r="G229" s="92"/>
      <c r="M229" s="88" t="s">
        <v>222</v>
      </c>
      <c r="O229" s="79"/>
    </row>
    <row r="230" spans="1:104">
      <c r="A230" s="87"/>
      <c r="B230" s="89"/>
      <c r="C230" s="428" t="s">
        <v>223</v>
      </c>
      <c r="D230" s="429"/>
      <c r="E230" s="90">
        <v>2.7170000000000001</v>
      </c>
      <c r="F230" s="91"/>
      <c r="G230" s="92"/>
      <c r="M230" s="88" t="s">
        <v>223</v>
      </c>
      <c r="O230" s="79"/>
    </row>
    <row r="231" spans="1:104">
      <c r="A231" s="80">
        <v>32</v>
      </c>
      <c r="B231" s="81" t="s">
        <v>224</v>
      </c>
      <c r="C231" s="82" t="s">
        <v>225</v>
      </c>
      <c r="D231" s="83" t="s">
        <v>166</v>
      </c>
      <c r="E231" s="84">
        <v>30</v>
      </c>
      <c r="F231" s="220"/>
      <c r="G231" s="85">
        <f>E231*F231</f>
        <v>0</v>
      </c>
      <c r="O231" s="79">
        <v>2</v>
      </c>
      <c r="AA231" s="55">
        <v>1</v>
      </c>
      <c r="AB231" s="55">
        <v>1</v>
      </c>
      <c r="AC231" s="55">
        <v>1</v>
      </c>
      <c r="AZ231" s="55">
        <v>1</v>
      </c>
      <c r="BA231" s="55">
        <f>IF(AZ231=1,G231,0)</f>
        <v>0</v>
      </c>
      <c r="BB231" s="55">
        <f>IF(AZ231=2,G231,0)</f>
        <v>0</v>
      </c>
      <c r="BC231" s="55">
        <f>IF(AZ231=3,G231,0)</f>
        <v>0</v>
      </c>
      <c r="BD231" s="55">
        <f>IF(AZ231=4,G231,0)</f>
        <v>0</v>
      </c>
      <c r="BE231" s="55">
        <f>IF(AZ231=5,G231,0)</f>
        <v>0</v>
      </c>
      <c r="CA231" s="86">
        <v>1</v>
      </c>
      <c r="CB231" s="86">
        <v>1</v>
      </c>
      <c r="CZ231" s="55">
        <v>0</v>
      </c>
    </row>
    <row r="232" spans="1:104">
      <c r="A232" s="87"/>
      <c r="B232" s="89"/>
      <c r="C232" s="428" t="s">
        <v>226</v>
      </c>
      <c r="D232" s="429"/>
      <c r="E232" s="90">
        <v>9.98</v>
      </c>
      <c r="F232" s="91"/>
      <c r="G232" s="92"/>
      <c r="M232" s="88" t="s">
        <v>226</v>
      </c>
      <c r="O232" s="79"/>
    </row>
    <row r="233" spans="1:104">
      <c r="A233" s="87"/>
      <c r="B233" s="89"/>
      <c r="C233" s="428" t="s">
        <v>227</v>
      </c>
      <c r="D233" s="429"/>
      <c r="E233" s="90">
        <v>4.95</v>
      </c>
      <c r="F233" s="91"/>
      <c r="G233" s="92"/>
      <c r="M233" s="88" t="s">
        <v>227</v>
      </c>
      <c r="O233" s="79"/>
    </row>
    <row r="234" spans="1:104">
      <c r="A234" s="87"/>
      <c r="B234" s="89"/>
      <c r="C234" s="428" t="s">
        <v>228</v>
      </c>
      <c r="D234" s="429"/>
      <c r="E234" s="90">
        <v>5.0199999999999996</v>
      </c>
      <c r="F234" s="91"/>
      <c r="G234" s="92"/>
      <c r="M234" s="88" t="s">
        <v>228</v>
      </c>
      <c r="O234" s="79"/>
    </row>
    <row r="235" spans="1:104">
      <c r="A235" s="87"/>
      <c r="B235" s="89"/>
      <c r="C235" s="428" t="s">
        <v>229</v>
      </c>
      <c r="D235" s="429"/>
      <c r="E235" s="90">
        <v>4.82</v>
      </c>
      <c r="F235" s="91"/>
      <c r="G235" s="92"/>
      <c r="M235" s="88" t="s">
        <v>229</v>
      </c>
      <c r="O235" s="79"/>
    </row>
    <row r="236" spans="1:104">
      <c r="A236" s="87"/>
      <c r="B236" s="89"/>
      <c r="C236" s="428" t="s">
        <v>230</v>
      </c>
      <c r="D236" s="429"/>
      <c r="E236" s="90">
        <v>5.23</v>
      </c>
      <c r="F236" s="91"/>
      <c r="G236" s="92"/>
      <c r="M236" s="88" t="s">
        <v>230</v>
      </c>
      <c r="O236" s="79"/>
    </row>
    <row r="237" spans="1:104">
      <c r="A237" s="80">
        <v>33</v>
      </c>
      <c r="B237" s="81" t="s">
        <v>231</v>
      </c>
      <c r="C237" s="82" t="s">
        <v>232</v>
      </c>
      <c r="D237" s="83" t="s">
        <v>166</v>
      </c>
      <c r="E237" s="84">
        <v>33</v>
      </c>
      <c r="F237" s="220"/>
      <c r="G237" s="85">
        <f>E237*F237</f>
        <v>0</v>
      </c>
      <c r="O237" s="79">
        <v>2</v>
      </c>
      <c r="AA237" s="55">
        <v>3</v>
      </c>
      <c r="AB237" s="55">
        <v>1</v>
      </c>
      <c r="AC237" s="55">
        <v>28350210</v>
      </c>
      <c r="AZ237" s="55">
        <v>1</v>
      </c>
      <c r="BA237" s="55">
        <f>IF(AZ237=1,G237,0)</f>
        <v>0</v>
      </c>
      <c r="BB237" s="55">
        <f>IF(AZ237=2,G237,0)</f>
        <v>0</v>
      </c>
      <c r="BC237" s="55">
        <f>IF(AZ237=3,G237,0)</f>
        <v>0</v>
      </c>
      <c r="BD237" s="55">
        <f>IF(AZ237=4,G237,0)</f>
        <v>0</v>
      </c>
      <c r="BE237" s="55">
        <f>IF(AZ237=5,G237,0)</f>
        <v>0</v>
      </c>
      <c r="CA237" s="86">
        <v>3</v>
      </c>
      <c r="CB237" s="86">
        <v>1</v>
      </c>
      <c r="CZ237" s="55">
        <v>1E-4</v>
      </c>
    </row>
    <row r="238" spans="1:104">
      <c r="A238" s="87"/>
      <c r="B238" s="89"/>
      <c r="C238" s="428" t="s">
        <v>233</v>
      </c>
      <c r="D238" s="429"/>
      <c r="E238" s="90">
        <v>33</v>
      </c>
      <c r="F238" s="91"/>
      <c r="G238" s="92"/>
      <c r="M238" s="88" t="s">
        <v>233</v>
      </c>
      <c r="O238" s="79"/>
    </row>
    <row r="239" spans="1:104">
      <c r="A239" s="93"/>
      <c r="B239" s="94" t="s">
        <v>31</v>
      </c>
      <c r="C239" s="95" t="str">
        <f>CONCATENATE(B224," ",C224)</f>
        <v>62 Úpravy povrchů vnější</v>
      </c>
      <c r="D239" s="96"/>
      <c r="E239" s="97"/>
      <c r="F239" s="98"/>
      <c r="G239" s="99">
        <f>SUM(G224:G238)</f>
        <v>0</v>
      </c>
      <c r="O239" s="79">
        <v>4</v>
      </c>
      <c r="BA239" s="100">
        <f>SUM(BA224:BA238)</f>
        <v>0</v>
      </c>
      <c r="BB239" s="100">
        <f>SUM(BB224:BB238)</f>
        <v>0</v>
      </c>
      <c r="BC239" s="100">
        <f>SUM(BC224:BC238)</f>
        <v>0</v>
      </c>
      <c r="BD239" s="100">
        <f>SUM(BD224:BD238)</f>
        <v>0</v>
      </c>
      <c r="BE239" s="100">
        <f>SUM(BE224:BE238)</f>
        <v>0</v>
      </c>
    </row>
    <row r="240" spans="1:104">
      <c r="A240" s="72" t="s">
        <v>29</v>
      </c>
      <c r="B240" s="73" t="s">
        <v>234</v>
      </c>
      <c r="C240" s="74" t="s">
        <v>235</v>
      </c>
      <c r="D240" s="75"/>
      <c r="E240" s="76"/>
      <c r="F240" s="76"/>
      <c r="G240" s="77"/>
      <c r="H240" s="78"/>
      <c r="I240" s="78"/>
      <c r="O240" s="79">
        <v>1</v>
      </c>
    </row>
    <row r="241" spans="1:104">
      <c r="A241" s="80">
        <v>34</v>
      </c>
      <c r="B241" s="81" t="s">
        <v>236</v>
      </c>
      <c r="C241" s="82" t="s">
        <v>237</v>
      </c>
      <c r="D241" s="83" t="s">
        <v>43</v>
      </c>
      <c r="E241" s="84">
        <v>9.6142000000000003</v>
      </c>
      <c r="F241" s="220"/>
      <c r="G241" s="85">
        <f>E241*F241</f>
        <v>0</v>
      </c>
      <c r="O241" s="79">
        <v>2</v>
      </c>
      <c r="AA241" s="55">
        <v>1</v>
      </c>
      <c r="AB241" s="55">
        <v>1</v>
      </c>
      <c r="AC241" s="55">
        <v>1</v>
      </c>
      <c r="AZ241" s="55">
        <v>1</v>
      </c>
      <c r="BA241" s="55">
        <f>IF(AZ241=1,G241,0)</f>
        <v>0</v>
      </c>
      <c r="BB241" s="55">
        <f>IF(AZ241=2,G241,0)</f>
        <v>0</v>
      </c>
      <c r="BC241" s="55">
        <f>IF(AZ241=3,G241,0)</f>
        <v>0</v>
      </c>
      <c r="BD241" s="55">
        <f>IF(AZ241=4,G241,0)</f>
        <v>0</v>
      </c>
      <c r="BE241" s="55">
        <f>IF(AZ241=5,G241,0)</f>
        <v>0</v>
      </c>
      <c r="CA241" s="86">
        <v>1</v>
      </c>
      <c r="CB241" s="86">
        <v>1</v>
      </c>
      <c r="CZ241" s="55">
        <v>0.42621999999999999</v>
      </c>
    </row>
    <row r="242" spans="1:104">
      <c r="A242" s="87"/>
      <c r="B242" s="89"/>
      <c r="C242" s="428" t="s">
        <v>238</v>
      </c>
      <c r="D242" s="429"/>
      <c r="E242" s="90">
        <v>0.1138</v>
      </c>
      <c r="F242" s="91"/>
      <c r="G242" s="92"/>
      <c r="M242" s="88" t="s">
        <v>238</v>
      </c>
      <c r="O242" s="79"/>
    </row>
    <row r="243" spans="1:104">
      <c r="A243" s="87"/>
      <c r="B243" s="89"/>
      <c r="C243" s="428" t="s">
        <v>127</v>
      </c>
      <c r="D243" s="429"/>
      <c r="E243" s="90">
        <v>0</v>
      </c>
      <c r="F243" s="91"/>
      <c r="G243" s="92"/>
      <c r="M243" s="88">
        <v>0</v>
      </c>
      <c r="O243" s="79"/>
    </row>
    <row r="244" spans="1:104">
      <c r="A244" s="87"/>
      <c r="B244" s="89"/>
      <c r="C244" s="430" t="s">
        <v>239</v>
      </c>
      <c r="D244" s="429"/>
      <c r="E244" s="113">
        <v>0</v>
      </c>
      <c r="F244" s="91"/>
      <c r="G244" s="92"/>
      <c r="M244" s="88" t="s">
        <v>239</v>
      </c>
      <c r="O244" s="79"/>
    </row>
    <row r="245" spans="1:104">
      <c r="A245" s="87"/>
      <c r="B245" s="89"/>
      <c r="C245" s="430" t="s">
        <v>240</v>
      </c>
      <c r="D245" s="429"/>
      <c r="E245" s="113">
        <v>14.8</v>
      </c>
      <c r="F245" s="91"/>
      <c r="G245" s="92"/>
      <c r="M245" s="88" t="s">
        <v>240</v>
      </c>
      <c r="O245" s="79"/>
    </row>
    <row r="246" spans="1:104">
      <c r="A246" s="87"/>
      <c r="B246" s="89"/>
      <c r="C246" s="430" t="s">
        <v>241</v>
      </c>
      <c r="D246" s="429"/>
      <c r="E246" s="113">
        <v>4.0149999999999997</v>
      </c>
      <c r="F246" s="91"/>
      <c r="G246" s="92"/>
      <c r="M246" s="88" t="s">
        <v>241</v>
      </c>
      <c r="O246" s="79"/>
    </row>
    <row r="247" spans="1:104">
      <c r="A247" s="87"/>
      <c r="B247" s="89"/>
      <c r="C247" s="430" t="s">
        <v>242</v>
      </c>
      <c r="D247" s="429"/>
      <c r="E247" s="113">
        <v>11.8705</v>
      </c>
      <c r="F247" s="91"/>
      <c r="G247" s="92"/>
      <c r="M247" s="88" t="s">
        <v>242</v>
      </c>
      <c r="O247" s="79"/>
    </row>
    <row r="248" spans="1:104">
      <c r="A248" s="87"/>
      <c r="B248" s="89"/>
      <c r="C248" s="430" t="s">
        <v>243</v>
      </c>
      <c r="D248" s="429"/>
      <c r="E248" s="113">
        <v>11.2</v>
      </c>
      <c r="F248" s="91"/>
      <c r="G248" s="92"/>
      <c r="M248" s="88" t="s">
        <v>243</v>
      </c>
      <c r="O248" s="79"/>
    </row>
    <row r="249" spans="1:104">
      <c r="A249" s="87"/>
      <c r="B249" s="89"/>
      <c r="C249" s="430" t="s">
        <v>244</v>
      </c>
      <c r="D249" s="429"/>
      <c r="E249" s="113">
        <v>25.216899999999999</v>
      </c>
      <c r="F249" s="91"/>
      <c r="G249" s="92"/>
      <c r="M249" s="88" t="s">
        <v>244</v>
      </c>
      <c r="O249" s="79"/>
    </row>
    <row r="250" spans="1:104">
      <c r="A250" s="87"/>
      <c r="B250" s="89"/>
      <c r="C250" s="430" t="s">
        <v>245</v>
      </c>
      <c r="D250" s="429"/>
      <c r="E250" s="113">
        <v>27.820900000000002</v>
      </c>
      <c r="F250" s="91"/>
      <c r="G250" s="92"/>
      <c r="M250" s="88" t="s">
        <v>245</v>
      </c>
      <c r="O250" s="79"/>
    </row>
    <row r="251" spans="1:104">
      <c r="A251" s="87"/>
      <c r="B251" s="89"/>
      <c r="C251" s="430" t="s">
        <v>246</v>
      </c>
      <c r="D251" s="429"/>
      <c r="E251" s="113">
        <v>10.634600000000001</v>
      </c>
      <c r="F251" s="91"/>
      <c r="G251" s="92"/>
      <c r="M251" s="88" t="s">
        <v>246</v>
      </c>
      <c r="O251" s="79"/>
    </row>
    <row r="252" spans="1:104">
      <c r="A252" s="87"/>
      <c r="B252" s="89"/>
      <c r="C252" s="430" t="s">
        <v>247</v>
      </c>
      <c r="D252" s="429"/>
      <c r="E252" s="113">
        <v>105.55790000000002</v>
      </c>
      <c r="F252" s="91"/>
      <c r="G252" s="92"/>
      <c r="M252" s="88" t="s">
        <v>247</v>
      </c>
      <c r="O252" s="79"/>
    </row>
    <row r="253" spans="1:104">
      <c r="A253" s="87"/>
      <c r="B253" s="89"/>
      <c r="C253" s="428" t="s">
        <v>248</v>
      </c>
      <c r="D253" s="429"/>
      <c r="E253" s="90">
        <v>9.5004000000000008</v>
      </c>
      <c r="F253" s="91"/>
      <c r="G253" s="92"/>
      <c r="M253" s="88" t="s">
        <v>248</v>
      </c>
      <c r="O253" s="79"/>
    </row>
    <row r="254" spans="1:104" ht="22.5">
      <c r="A254" s="80">
        <v>35</v>
      </c>
      <c r="B254" s="81" t="s">
        <v>249</v>
      </c>
      <c r="C254" s="82" t="s">
        <v>250</v>
      </c>
      <c r="D254" s="83" t="s">
        <v>49</v>
      </c>
      <c r="E254" s="84">
        <v>109.70529999999999</v>
      </c>
      <c r="F254" s="220"/>
      <c r="G254" s="85">
        <f>E254*F254</f>
        <v>0</v>
      </c>
      <c r="O254" s="79">
        <v>2</v>
      </c>
      <c r="AA254" s="55">
        <v>1</v>
      </c>
      <c r="AB254" s="55">
        <v>1</v>
      </c>
      <c r="AC254" s="55">
        <v>1</v>
      </c>
      <c r="AZ254" s="55">
        <v>1</v>
      </c>
      <c r="BA254" s="55">
        <f>IF(AZ254=1,G254,0)</f>
        <v>0</v>
      </c>
      <c r="BB254" s="55">
        <f>IF(AZ254=2,G254,0)</f>
        <v>0</v>
      </c>
      <c r="BC254" s="55">
        <f>IF(AZ254=3,G254,0)</f>
        <v>0</v>
      </c>
      <c r="BD254" s="55">
        <f>IF(AZ254=4,G254,0)</f>
        <v>0</v>
      </c>
      <c r="BE254" s="55">
        <f>IF(AZ254=5,G254,0)</f>
        <v>0</v>
      </c>
      <c r="CA254" s="86">
        <v>1</v>
      </c>
      <c r="CB254" s="86">
        <v>1</v>
      </c>
      <c r="CZ254" s="55">
        <v>6.9499999999999996E-3</v>
      </c>
    </row>
    <row r="255" spans="1:104">
      <c r="A255" s="87"/>
      <c r="B255" s="89"/>
      <c r="C255" s="428" t="s">
        <v>251</v>
      </c>
      <c r="D255" s="429"/>
      <c r="E255" s="90">
        <v>17.495699999999999</v>
      </c>
      <c r="F255" s="91"/>
      <c r="G255" s="92"/>
      <c r="M255" s="88" t="s">
        <v>251</v>
      </c>
      <c r="O255" s="79"/>
    </row>
    <row r="256" spans="1:104">
      <c r="A256" s="87"/>
      <c r="B256" s="89"/>
      <c r="C256" s="428" t="s">
        <v>241</v>
      </c>
      <c r="D256" s="429"/>
      <c r="E256" s="90">
        <v>4.0149999999999997</v>
      </c>
      <c r="F256" s="91"/>
      <c r="G256" s="92"/>
      <c r="M256" s="88" t="s">
        <v>241</v>
      </c>
      <c r="O256" s="79"/>
    </row>
    <row r="257" spans="1:104">
      <c r="A257" s="87"/>
      <c r="B257" s="89"/>
      <c r="C257" s="428" t="s">
        <v>242</v>
      </c>
      <c r="D257" s="429"/>
      <c r="E257" s="90">
        <v>11.8705</v>
      </c>
      <c r="F257" s="91"/>
      <c r="G257" s="92"/>
      <c r="M257" s="88" t="s">
        <v>242</v>
      </c>
      <c r="O257" s="79"/>
    </row>
    <row r="258" spans="1:104">
      <c r="A258" s="87"/>
      <c r="B258" s="89"/>
      <c r="C258" s="428" t="s">
        <v>252</v>
      </c>
      <c r="D258" s="429"/>
      <c r="E258" s="90">
        <v>11.340400000000001</v>
      </c>
      <c r="F258" s="91"/>
      <c r="G258" s="92"/>
      <c r="M258" s="88" t="s">
        <v>252</v>
      </c>
      <c r="O258" s="79"/>
    </row>
    <row r="259" spans="1:104">
      <c r="A259" s="87"/>
      <c r="B259" s="89"/>
      <c r="C259" s="428" t="s">
        <v>127</v>
      </c>
      <c r="D259" s="429"/>
      <c r="E259" s="90">
        <v>0</v>
      </c>
      <c r="F259" s="91"/>
      <c r="G259" s="92"/>
      <c r="M259" s="88">
        <v>0</v>
      </c>
      <c r="O259" s="79"/>
    </row>
    <row r="260" spans="1:104">
      <c r="A260" s="87"/>
      <c r="B260" s="89"/>
      <c r="C260" s="428" t="s">
        <v>253</v>
      </c>
      <c r="D260" s="429"/>
      <c r="E260" s="90">
        <v>25.216899999999999</v>
      </c>
      <c r="F260" s="91"/>
      <c r="G260" s="92"/>
      <c r="M260" s="88" t="s">
        <v>253</v>
      </c>
      <c r="O260" s="79"/>
    </row>
    <row r="261" spans="1:104">
      <c r="A261" s="87"/>
      <c r="B261" s="89"/>
      <c r="C261" s="428" t="s">
        <v>254</v>
      </c>
      <c r="D261" s="429"/>
      <c r="E261" s="90">
        <v>28.387899999999998</v>
      </c>
      <c r="F261" s="91"/>
      <c r="G261" s="92"/>
      <c r="M261" s="88" t="s">
        <v>254</v>
      </c>
      <c r="O261" s="79"/>
    </row>
    <row r="262" spans="1:104">
      <c r="A262" s="87"/>
      <c r="B262" s="89"/>
      <c r="C262" s="428" t="s">
        <v>255</v>
      </c>
      <c r="D262" s="429"/>
      <c r="E262" s="90">
        <v>11.3789</v>
      </c>
      <c r="F262" s="91"/>
      <c r="G262" s="92"/>
      <c r="M262" s="88" t="s">
        <v>255</v>
      </c>
      <c r="O262" s="79"/>
    </row>
    <row r="263" spans="1:104">
      <c r="A263" s="93"/>
      <c r="B263" s="94" t="s">
        <v>31</v>
      </c>
      <c r="C263" s="95" t="str">
        <f>CONCATENATE(B240," ",C240)</f>
        <v>63 Podlahy a podlahové konstrukce</v>
      </c>
      <c r="D263" s="96"/>
      <c r="E263" s="97"/>
      <c r="F263" s="98"/>
      <c r="G263" s="99">
        <f>SUM(G240:G262)</f>
        <v>0</v>
      </c>
      <c r="O263" s="79">
        <v>4</v>
      </c>
      <c r="BA263" s="100">
        <f>SUM(BA240:BA262)</f>
        <v>0</v>
      </c>
      <c r="BB263" s="100">
        <f>SUM(BB240:BB262)</f>
        <v>0</v>
      </c>
      <c r="BC263" s="100">
        <f>SUM(BC240:BC262)</f>
        <v>0</v>
      </c>
      <c r="BD263" s="100">
        <f>SUM(BD240:BD262)</f>
        <v>0</v>
      </c>
      <c r="BE263" s="100">
        <f>SUM(BE240:BE262)</f>
        <v>0</v>
      </c>
    </row>
    <row r="264" spans="1:104">
      <c r="A264" s="72" t="s">
        <v>29</v>
      </c>
      <c r="B264" s="73" t="s">
        <v>256</v>
      </c>
      <c r="C264" s="74" t="s">
        <v>257</v>
      </c>
      <c r="D264" s="75"/>
      <c r="E264" s="76"/>
      <c r="F264" s="76"/>
      <c r="G264" s="77"/>
      <c r="H264" s="78"/>
      <c r="I264" s="78"/>
      <c r="O264" s="79">
        <v>1</v>
      </c>
    </row>
    <row r="265" spans="1:104">
      <c r="A265" s="80">
        <v>36</v>
      </c>
      <c r="B265" s="81" t="s">
        <v>258</v>
      </c>
      <c r="C265" s="82" t="s">
        <v>259</v>
      </c>
      <c r="D265" s="83" t="s">
        <v>49</v>
      </c>
      <c r="E265" s="84">
        <v>14.9</v>
      </c>
      <c r="F265" s="220"/>
      <c r="G265" s="85">
        <f>E265*F265</f>
        <v>0</v>
      </c>
      <c r="O265" s="79">
        <v>2</v>
      </c>
      <c r="AA265" s="55">
        <v>1</v>
      </c>
      <c r="AB265" s="55">
        <v>1</v>
      </c>
      <c r="AC265" s="55">
        <v>1</v>
      </c>
      <c r="AZ265" s="55">
        <v>1</v>
      </c>
      <c r="BA265" s="55">
        <f>IF(AZ265=1,G265,0)</f>
        <v>0</v>
      </c>
      <c r="BB265" s="55">
        <f>IF(AZ265=2,G265,0)</f>
        <v>0</v>
      </c>
      <c r="BC265" s="55">
        <f>IF(AZ265=3,G265,0)</f>
        <v>0</v>
      </c>
      <c r="BD265" s="55">
        <f>IF(AZ265=4,G265,0)</f>
        <v>0</v>
      </c>
      <c r="BE265" s="55">
        <f>IF(AZ265=5,G265,0)</f>
        <v>0</v>
      </c>
      <c r="CA265" s="86">
        <v>1</v>
      </c>
      <c r="CB265" s="86">
        <v>1</v>
      </c>
      <c r="CZ265" s="55">
        <v>1.58E-3</v>
      </c>
    </row>
    <row r="266" spans="1:104">
      <c r="A266" s="80">
        <v>37</v>
      </c>
      <c r="B266" s="81" t="s">
        <v>260</v>
      </c>
      <c r="C266" s="82" t="s">
        <v>261</v>
      </c>
      <c r="D266" s="83" t="s">
        <v>49</v>
      </c>
      <c r="E266" s="84">
        <v>84.9</v>
      </c>
      <c r="F266" s="220"/>
      <c r="G266" s="85">
        <f>E266*F266</f>
        <v>0</v>
      </c>
      <c r="O266" s="79">
        <v>2</v>
      </c>
      <c r="AA266" s="55">
        <v>1</v>
      </c>
      <c r="AB266" s="55">
        <v>1</v>
      </c>
      <c r="AC266" s="55">
        <v>1</v>
      </c>
      <c r="AZ266" s="55">
        <v>1</v>
      </c>
      <c r="BA266" s="55">
        <f>IF(AZ266=1,G266,0)</f>
        <v>0</v>
      </c>
      <c r="BB266" s="55">
        <f>IF(AZ266=2,G266,0)</f>
        <v>0</v>
      </c>
      <c r="BC266" s="55">
        <f>IF(AZ266=3,G266,0)</f>
        <v>0</v>
      </c>
      <c r="BD266" s="55">
        <f>IF(AZ266=4,G266,0)</f>
        <v>0</v>
      </c>
      <c r="BE266" s="55">
        <f>IF(AZ266=5,G266,0)</f>
        <v>0</v>
      </c>
      <c r="CA266" s="86">
        <v>1</v>
      </c>
      <c r="CB266" s="86">
        <v>1</v>
      </c>
      <c r="CZ266" s="55">
        <v>5.9199999999999999E-3</v>
      </c>
    </row>
    <row r="267" spans="1:104">
      <c r="A267" s="87"/>
      <c r="B267" s="89"/>
      <c r="C267" s="428" t="s">
        <v>262</v>
      </c>
      <c r="D267" s="429"/>
      <c r="E267" s="90">
        <v>84.9</v>
      </c>
      <c r="F267" s="91"/>
      <c r="G267" s="92"/>
      <c r="M267" s="88" t="s">
        <v>262</v>
      </c>
      <c r="O267" s="79"/>
    </row>
    <row r="268" spans="1:104">
      <c r="A268" s="93"/>
      <c r="B268" s="94" t="s">
        <v>31</v>
      </c>
      <c r="C268" s="95" t="str">
        <f>CONCATENATE(B264," ",C264)</f>
        <v>94 Lešení a stavební výtahy</v>
      </c>
      <c r="D268" s="96"/>
      <c r="E268" s="97"/>
      <c r="F268" s="98"/>
      <c r="G268" s="99">
        <f>SUM(G264:G267)</f>
        <v>0</v>
      </c>
      <c r="O268" s="79">
        <v>4</v>
      </c>
      <c r="BA268" s="100">
        <f>SUM(BA264:BA267)</f>
        <v>0</v>
      </c>
      <c r="BB268" s="100">
        <f>SUM(BB264:BB267)</f>
        <v>0</v>
      </c>
      <c r="BC268" s="100">
        <f>SUM(BC264:BC267)</f>
        <v>0</v>
      </c>
      <c r="BD268" s="100">
        <f>SUM(BD264:BD267)</f>
        <v>0</v>
      </c>
      <c r="BE268" s="100">
        <f>SUM(BE264:BE267)</f>
        <v>0</v>
      </c>
    </row>
    <row r="269" spans="1:104">
      <c r="A269" s="72" t="s">
        <v>29</v>
      </c>
      <c r="B269" s="73" t="s">
        <v>263</v>
      </c>
      <c r="C269" s="74" t="s">
        <v>264</v>
      </c>
      <c r="D269" s="75"/>
      <c r="E269" s="76"/>
      <c r="F269" s="76"/>
      <c r="G269" s="77"/>
      <c r="H269" s="78"/>
      <c r="I269" s="78"/>
      <c r="O269" s="79">
        <v>1</v>
      </c>
    </row>
    <row r="270" spans="1:104">
      <c r="A270" s="80">
        <v>38</v>
      </c>
      <c r="B270" s="81" t="s">
        <v>265</v>
      </c>
      <c r="C270" s="82" t="s">
        <v>266</v>
      </c>
      <c r="D270" s="83" t="s">
        <v>30</v>
      </c>
      <c r="E270" s="84">
        <v>5</v>
      </c>
      <c r="F270" s="220"/>
      <c r="G270" s="85">
        <f>E270*F270</f>
        <v>0</v>
      </c>
      <c r="O270" s="79">
        <v>2</v>
      </c>
      <c r="AA270" s="55">
        <v>1</v>
      </c>
      <c r="AB270" s="55">
        <v>1</v>
      </c>
      <c r="AC270" s="55">
        <v>1</v>
      </c>
      <c r="AZ270" s="55">
        <v>1</v>
      </c>
      <c r="BA270" s="55">
        <f>IF(AZ270=1,G270,0)</f>
        <v>0</v>
      </c>
      <c r="BB270" s="55">
        <f>IF(AZ270=2,G270,0)</f>
        <v>0</v>
      </c>
      <c r="BC270" s="55">
        <f>IF(AZ270=3,G270,0)</f>
        <v>0</v>
      </c>
      <c r="BD270" s="55">
        <f>IF(AZ270=4,G270,0)</f>
        <v>0</v>
      </c>
      <c r="BE270" s="55">
        <f>IF(AZ270=5,G270,0)</f>
        <v>0</v>
      </c>
      <c r="CA270" s="86">
        <v>1</v>
      </c>
      <c r="CB270" s="86">
        <v>1</v>
      </c>
      <c r="CZ270" s="55">
        <v>0</v>
      </c>
    </row>
    <row r="271" spans="1:104">
      <c r="A271" s="80">
        <v>39</v>
      </c>
      <c r="B271" s="81" t="s">
        <v>267</v>
      </c>
      <c r="C271" s="82" t="s">
        <v>268</v>
      </c>
      <c r="D271" s="83" t="s">
        <v>49</v>
      </c>
      <c r="E271" s="84">
        <v>99.8</v>
      </c>
      <c r="F271" s="220"/>
      <c r="G271" s="85">
        <f>E271*F271</f>
        <v>0</v>
      </c>
      <c r="O271" s="79">
        <v>2</v>
      </c>
      <c r="AA271" s="55">
        <v>1</v>
      </c>
      <c r="AB271" s="55">
        <v>1</v>
      </c>
      <c r="AC271" s="55">
        <v>1</v>
      </c>
      <c r="AZ271" s="55">
        <v>1</v>
      </c>
      <c r="BA271" s="55">
        <f>IF(AZ271=1,G271,0)</f>
        <v>0</v>
      </c>
      <c r="BB271" s="55">
        <f>IF(AZ271=2,G271,0)</f>
        <v>0</v>
      </c>
      <c r="BC271" s="55">
        <f>IF(AZ271=3,G271,0)</f>
        <v>0</v>
      </c>
      <c r="BD271" s="55">
        <f>IF(AZ271=4,G271,0)</f>
        <v>0</v>
      </c>
      <c r="BE271" s="55">
        <f>IF(AZ271=5,G271,0)</f>
        <v>0</v>
      </c>
      <c r="CA271" s="86">
        <v>1</v>
      </c>
      <c r="CB271" s="86">
        <v>1</v>
      </c>
      <c r="CZ271" s="55">
        <v>4.0000000000000003E-5</v>
      </c>
    </row>
    <row r="272" spans="1:104" ht="22.5">
      <c r="A272" s="87"/>
      <c r="B272" s="89"/>
      <c r="C272" s="428" t="s">
        <v>269</v>
      </c>
      <c r="D272" s="429"/>
      <c r="E272" s="90">
        <v>99.8</v>
      </c>
      <c r="F272" s="91"/>
      <c r="G272" s="92"/>
      <c r="M272" s="88" t="s">
        <v>269</v>
      </c>
      <c r="O272" s="79"/>
    </row>
    <row r="273" spans="1:104">
      <c r="A273" s="93"/>
      <c r="B273" s="94" t="s">
        <v>31</v>
      </c>
      <c r="C273" s="95" t="str">
        <f>CONCATENATE(B269," ",C269)</f>
        <v>95 Dokončovací konstrukce na pozemních stavbách</v>
      </c>
      <c r="D273" s="96"/>
      <c r="E273" s="97"/>
      <c r="F273" s="98"/>
      <c r="G273" s="99">
        <f>SUM(G269:G272)</f>
        <v>0</v>
      </c>
      <c r="O273" s="79">
        <v>4</v>
      </c>
      <c r="BA273" s="100">
        <f>SUM(BA269:BA272)</f>
        <v>0</v>
      </c>
      <c r="BB273" s="100">
        <f>SUM(BB269:BB272)</f>
        <v>0</v>
      </c>
      <c r="BC273" s="100">
        <f>SUM(BC269:BC272)</f>
        <v>0</v>
      </c>
      <c r="BD273" s="100">
        <f>SUM(BD269:BD272)</f>
        <v>0</v>
      </c>
      <c r="BE273" s="100">
        <f>SUM(BE269:BE272)</f>
        <v>0</v>
      </c>
    </row>
    <row r="274" spans="1:104">
      <c r="A274" s="72" t="s">
        <v>29</v>
      </c>
      <c r="B274" s="73" t="s">
        <v>270</v>
      </c>
      <c r="C274" s="74" t="s">
        <v>271</v>
      </c>
      <c r="D274" s="75"/>
      <c r="E274" s="76"/>
      <c r="F274" s="76"/>
      <c r="G274" s="77"/>
      <c r="H274" s="78"/>
      <c r="I274" s="78"/>
      <c r="O274" s="79">
        <v>1</v>
      </c>
    </row>
    <row r="275" spans="1:104">
      <c r="A275" s="80">
        <v>40</v>
      </c>
      <c r="B275" s="81" t="s">
        <v>272</v>
      </c>
      <c r="C275" s="82" t="s">
        <v>273</v>
      </c>
      <c r="D275" s="83" t="s">
        <v>43</v>
      </c>
      <c r="E275" s="84">
        <v>1.0318000000000001</v>
      </c>
      <c r="F275" s="220"/>
      <c r="G275" s="85">
        <f>E275*F275</f>
        <v>0</v>
      </c>
      <c r="O275" s="79">
        <v>2</v>
      </c>
      <c r="AA275" s="55">
        <v>1</v>
      </c>
      <c r="AB275" s="55">
        <v>1</v>
      </c>
      <c r="AC275" s="55">
        <v>1</v>
      </c>
      <c r="AZ275" s="55">
        <v>1</v>
      </c>
      <c r="BA275" s="55">
        <f>IF(AZ275=1,G275,0)</f>
        <v>0</v>
      </c>
      <c r="BB275" s="55">
        <f>IF(AZ275=2,G275,0)</f>
        <v>0</v>
      </c>
      <c r="BC275" s="55">
        <f>IF(AZ275=3,G275,0)</f>
        <v>0</v>
      </c>
      <c r="BD275" s="55">
        <f>IF(AZ275=4,G275,0)</f>
        <v>0</v>
      </c>
      <c r="BE275" s="55">
        <f>IF(AZ275=5,G275,0)</f>
        <v>0</v>
      </c>
      <c r="CA275" s="86">
        <v>1</v>
      </c>
      <c r="CB275" s="86">
        <v>1</v>
      </c>
      <c r="CZ275" s="55">
        <v>1.2800000000000001E-3</v>
      </c>
    </row>
    <row r="276" spans="1:104">
      <c r="A276" s="87"/>
      <c r="B276" s="89"/>
      <c r="C276" s="428" t="s">
        <v>274</v>
      </c>
      <c r="D276" s="429"/>
      <c r="E276" s="90">
        <v>1.6408</v>
      </c>
      <c r="F276" s="91"/>
      <c r="G276" s="92"/>
      <c r="M276" s="88" t="s">
        <v>274</v>
      </c>
      <c r="O276" s="79"/>
    </row>
    <row r="277" spans="1:104">
      <c r="A277" s="87"/>
      <c r="B277" s="89"/>
      <c r="C277" s="428" t="s">
        <v>275</v>
      </c>
      <c r="D277" s="429"/>
      <c r="E277" s="90">
        <v>-0.60899999999999999</v>
      </c>
      <c r="F277" s="91"/>
      <c r="G277" s="92"/>
      <c r="M277" s="88" t="s">
        <v>275</v>
      </c>
      <c r="O277" s="79"/>
    </row>
    <row r="278" spans="1:104">
      <c r="A278" s="80">
        <v>41</v>
      </c>
      <c r="B278" s="81" t="s">
        <v>276</v>
      </c>
      <c r="C278" s="82" t="s">
        <v>277</v>
      </c>
      <c r="D278" s="83" t="s">
        <v>49</v>
      </c>
      <c r="E278" s="84">
        <v>7.6971999999999996</v>
      </c>
      <c r="F278" s="220"/>
      <c r="G278" s="85">
        <f>E278*F278</f>
        <v>0</v>
      </c>
      <c r="O278" s="79">
        <v>2</v>
      </c>
      <c r="AA278" s="55">
        <v>1</v>
      </c>
      <c r="AB278" s="55">
        <v>1</v>
      </c>
      <c r="AC278" s="55">
        <v>1</v>
      </c>
      <c r="AZ278" s="55">
        <v>1</v>
      </c>
      <c r="BA278" s="55">
        <f>IF(AZ278=1,G278,0)</f>
        <v>0</v>
      </c>
      <c r="BB278" s="55">
        <f>IF(AZ278=2,G278,0)</f>
        <v>0</v>
      </c>
      <c r="BC278" s="55">
        <f>IF(AZ278=3,G278,0)</f>
        <v>0</v>
      </c>
      <c r="BD278" s="55">
        <f>IF(AZ278=4,G278,0)</f>
        <v>0</v>
      </c>
      <c r="BE278" s="55">
        <f>IF(AZ278=5,G278,0)</f>
        <v>0</v>
      </c>
      <c r="CA278" s="86">
        <v>1</v>
      </c>
      <c r="CB278" s="86">
        <v>1</v>
      </c>
      <c r="CZ278" s="55">
        <v>3.3E-4</v>
      </c>
    </row>
    <row r="279" spans="1:104">
      <c r="A279" s="87"/>
      <c r="B279" s="89"/>
      <c r="C279" s="428" t="s">
        <v>278</v>
      </c>
      <c r="D279" s="429"/>
      <c r="E279" s="90">
        <v>8.8971999999999998</v>
      </c>
      <c r="F279" s="91"/>
      <c r="G279" s="92"/>
      <c r="M279" s="88" t="s">
        <v>278</v>
      </c>
      <c r="O279" s="79"/>
    </row>
    <row r="280" spans="1:104">
      <c r="A280" s="87"/>
      <c r="B280" s="89"/>
      <c r="C280" s="428" t="s">
        <v>279</v>
      </c>
      <c r="D280" s="429"/>
      <c r="E280" s="90">
        <v>-1.2</v>
      </c>
      <c r="F280" s="91"/>
      <c r="G280" s="92"/>
      <c r="M280" s="88" t="s">
        <v>279</v>
      </c>
      <c r="O280" s="79"/>
    </row>
    <row r="281" spans="1:104">
      <c r="A281" s="80">
        <v>42</v>
      </c>
      <c r="B281" s="81" t="s">
        <v>280</v>
      </c>
      <c r="C281" s="82" t="s">
        <v>281</v>
      </c>
      <c r="D281" s="83" t="s">
        <v>49</v>
      </c>
      <c r="E281" s="84">
        <v>2.1</v>
      </c>
      <c r="F281" s="220"/>
      <c r="G281" s="85">
        <f>E281*F281</f>
        <v>0</v>
      </c>
      <c r="O281" s="79">
        <v>2</v>
      </c>
      <c r="AA281" s="55">
        <v>1</v>
      </c>
      <c r="AB281" s="55">
        <v>1</v>
      </c>
      <c r="AC281" s="55">
        <v>1</v>
      </c>
      <c r="AZ281" s="55">
        <v>1</v>
      </c>
      <c r="BA281" s="55">
        <f>IF(AZ281=1,G281,0)</f>
        <v>0</v>
      </c>
      <c r="BB281" s="55">
        <f>IF(AZ281=2,G281,0)</f>
        <v>0</v>
      </c>
      <c r="BC281" s="55">
        <f>IF(AZ281=3,G281,0)</f>
        <v>0</v>
      </c>
      <c r="BD281" s="55">
        <f>IF(AZ281=4,G281,0)</f>
        <v>0</v>
      </c>
      <c r="BE281" s="55">
        <f>IF(AZ281=5,G281,0)</f>
        <v>0</v>
      </c>
      <c r="CA281" s="86">
        <v>1</v>
      </c>
      <c r="CB281" s="86">
        <v>1</v>
      </c>
      <c r="CZ281" s="55">
        <v>3.3E-4</v>
      </c>
    </row>
    <row r="282" spans="1:104">
      <c r="A282" s="87"/>
      <c r="B282" s="89"/>
      <c r="C282" s="428" t="s">
        <v>282</v>
      </c>
      <c r="D282" s="429"/>
      <c r="E282" s="90">
        <v>2.1</v>
      </c>
      <c r="F282" s="91"/>
      <c r="G282" s="92"/>
      <c r="M282" s="88" t="s">
        <v>282</v>
      </c>
      <c r="O282" s="79"/>
    </row>
    <row r="283" spans="1:104">
      <c r="A283" s="80">
        <v>43</v>
      </c>
      <c r="B283" s="81" t="s">
        <v>283</v>
      </c>
      <c r="C283" s="82" t="s">
        <v>284</v>
      </c>
      <c r="D283" s="83" t="s">
        <v>43</v>
      </c>
      <c r="E283" s="84">
        <v>0.45300000000000001</v>
      </c>
      <c r="F283" s="220"/>
      <c r="G283" s="85">
        <f>E283*F283</f>
        <v>0</v>
      </c>
      <c r="O283" s="79">
        <v>2</v>
      </c>
      <c r="AA283" s="55">
        <v>1</v>
      </c>
      <c r="AB283" s="55">
        <v>1</v>
      </c>
      <c r="AC283" s="55">
        <v>1</v>
      </c>
      <c r="AZ283" s="55">
        <v>1</v>
      </c>
      <c r="BA283" s="55">
        <f>IF(AZ283=1,G283,0)</f>
        <v>0</v>
      </c>
      <c r="BB283" s="55">
        <f>IF(AZ283=2,G283,0)</f>
        <v>0</v>
      </c>
      <c r="BC283" s="55">
        <f>IF(AZ283=3,G283,0)</f>
        <v>0</v>
      </c>
      <c r="BD283" s="55">
        <f>IF(AZ283=4,G283,0)</f>
        <v>0</v>
      </c>
      <c r="BE283" s="55">
        <f>IF(AZ283=5,G283,0)</f>
        <v>0</v>
      </c>
      <c r="CA283" s="86">
        <v>1</v>
      </c>
      <c r="CB283" s="86">
        <v>1</v>
      </c>
      <c r="CZ283" s="55">
        <v>0</v>
      </c>
    </row>
    <row r="284" spans="1:104">
      <c r="A284" s="87"/>
      <c r="B284" s="89"/>
      <c r="C284" s="428" t="s">
        <v>285</v>
      </c>
      <c r="D284" s="429"/>
      <c r="E284" s="90">
        <v>0.45300000000000001</v>
      </c>
      <c r="F284" s="91"/>
      <c r="G284" s="92"/>
      <c r="M284" s="88" t="s">
        <v>285</v>
      </c>
      <c r="O284" s="79"/>
    </row>
    <row r="285" spans="1:104">
      <c r="A285" s="80">
        <v>44</v>
      </c>
      <c r="B285" s="81" t="s">
        <v>286</v>
      </c>
      <c r="C285" s="82" t="s">
        <v>287</v>
      </c>
      <c r="D285" s="83" t="s">
        <v>49</v>
      </c>
      <c r="E285" s="84">
        <v>15.1</v>
      </c>
      <c r="F285" s="220"/>
      <c r="G285" s="85">
        <f>E285*F285</f>
        <v>0</v>
      </c>
      <c r="O285" s="79">
        <v>2</v>
      </c>
      <c r="AA285" s="55">
        <v>1</v>
      </c>
      <c r="AB285" s="55">
        <v>0</v>
      </c>
      <c r="AC285" s="55">
        <v>0</v>
      </c>
      <c r="AZ285" s="55">
        <v>1</v>
      </c>
      <c r="BA285" s="55">
        <f>IF(AZ285=1,G285,0)</f>
        <v>0</v>
      </c>
      <c r="BB285" s="55">
        <f>IF(AZ285=2,G285,0)</f>
        <v>0</v>
      </c>
      <c r="BC285" s="55">
        <f>IF(AZ285=3,G285,0)</f>
        <v>0</v>
      </c>
      <c r="BD285" s="55">
        <f>IF(AZ285=4,G285,0)</f>
        <v>0</v>
      </c>
      <c r="BE285" s="55">
        <f>IF(AZ285=5,G285,0)</f>
        <v>0</v>
      </c>
      <c r="CA285" s="86">
        <v>1</v>
      </c>
      <c r="CB285" s="86">
        <v>0</v>
      </c>
      <c r="CZ285" s="55">
        <v>0</v>
      </c>
    </row>
    <row r="286" spans="1:104">
      <c r="A286" s="87"/>
      <c r="B286" s="89"/>
      <c r="C286" s="428" t="s">
        <v>288</v>
      </c>
      <c r="D286" s="429"/>
      <c r="E286" s="90">
        <v>15.1</v>
      </c>
      <c r="F286" s="91"/>
      <c r="G286" s="92"/>
      <c r="M286" s="88" t="s">
        <v>288</v>
      </c>
      <c r="O286" s="79"/>
    </row>
    <row r="287" spans="1:104">
      <c r="A287" s="80">
        <v>45</v>
      </c>
      <c r="B287" s="81" t="s">
        <v>289</v>
      </c>
      <c r="C287" s="82" t="s">
        <v>290</v>
      </c>
      <c r="D287" s="83" t="s">
        <v>43</v>
      </c>
      <c r="E287" s="84">
        <v>14.653</v>
      </c>
      <c r="F287" s="220"/>
      <c r="G287" s="85">
        <f>E287*F287</f>
        <v>0</v>
      </c>
      <c r="O287" s="79">
        <v>2</v>
      </c>
      <c r="AA287" s="55">
        <v>1</v>
      </c>
      <c r="AB287" s="55">
        <v>1</v>
      </c>
      <c r="AC287" s="55">
        <v>1</v>
      </c>
      <c r="AZ287" s="55">
        <v>1</v>
      </c>
      <c r="BA287" s="55">
        <f>IF(AZ287=1,G287,0)</f>
        <v>0</v>
      </c>
      <c r="BB287" s="55">
        <f>IF(AZ287=2,G287,0)</f>
        <v>0</v>
      </c>
      <c r="BC287" s="55">
        <f>IF(AZ287=3,G287,0)</f>
        <v>0</v>
      </c>
      <c r="BD287" s="55">
        <f>IF(AZ287=4,G287,0)</f>
        <v>0</v>
      </c>
      <c r="BE287" s="55">
        <f>IF(AZ287=5,G287,0)</f>
        <v>0</v>
      </c>
      <c r="CA287" s="86">
        <v>1</v>
      </c>
      <c r="CB287" s="86">
        <v>1</v>
      </c>
      <c r="CZ287" s="55">
        <v>0</v>
      </c>
    </row>
    <row r="288" spans="1:104">
      <c r="A288" s="87"/>
      <c r="B288" s="89"/>
      <c r="C288" s="428" t="s">
        <v>291</v>
      </c>
      <c r="D288" s="429"/>
      <c r="E288" s="90">
        <v>2.2200000000000002</v>
      </c>
      <c r="F288" s="91"/>
      <c r="G288" s="92"/>
      <c r="M288" s="88" t="s">
        <v>291</v>
      </c>
      <c r="O288" s="79"/>
    </row>
    <row r="289" spans="1:104">
      <c r="A289" s="87"/>
      <c r="B289" s="89"/>
      <c r="C289" s="428" t="s">
        <v>292</v>
      </c>
      <c r="D289" s="429"/>
      <c r="E289" s="90">
        <v>10.47</v>
      </c>
      <c r="F289" s="91"/>
      <c r="G289" s="92"/>
      <c r="M289" s="88" t="s">
        <v>292</v>
      </c>
      <c r="O289" s="79"/>
    </row>
    <row r="290" spans="1:104">
      <c r="A290" s="87"/>
      <c r="B290" s="89"/>
      <c r="C290" s="428" t="s">
        <v>293</v>
      </c>
      <c r="D290" s="429"/>
      <c r="E290" s="90">
        <v>1.9630000000000001</v>
      </c>
      <c r="F290" s="91"/>
      <c r="G290" s="92"/>
      <c r="M290" s="88" t="s">
        <v>293</v>
      </c>
      <c r="O290" s="79"/>
    </row>
    <row r="291" spans="1:104" ht="22.5">
      <c r="A291" s="80">
        <v>46</v>
      </c>
      <c r="B291" s="81" t="s">
        <v>294</v>
      </c>
      <c r="C291" s="82" t="s">
        <v>295</v>
      </c>
      <c r="D291" s="83" t="s">
        <v>296</v>
      </c>
      <c r="E291" s="84">
        <v>1</v>
      </c>
      <c r="F291" s="220"/>
      <c r="G291" s="85">
        <f>E291*F291</f>
        <v>0</v>
      </c>
      <c r="O291" s="79">
        <v>2</v>
      </c>
      <c r="AA291" s="55">
        <v>12</v>
      </c>
      <c r="AB291" s="55">
        <v>0</v>
      </c>
      <c r="AC291" s="55">
        <v>29</v>
      </c>
      <c r="AZ291" s="55">
        <v>1</v>
      </c>
      <c r="BA291" s="55">
        <f>IF(AZ291=1,G291,0)</f>
        <v>0</v>
      </c>
      <c r="BB291" s="55">
        <f>IF(AZ291=2,G291,0)</f>
        <v>0</v>
      </c>
      <c r="BC291" s="55">
        <f>IF(AZ291=3,G291,0)</f>
        <v>0</v>
      </c>
      <c r="BD291" s="55">
        <f>IF(AZ291=4,G291,0)</f>
        <v>0</v>
      </c>
      <c r="BE291" s="55">
        <f>IF(AZ291=5,G291,0)</f>
        <v>0</v>
      </c>
      <c r="CA291" s="86">
        <v>12</v>
      </c>
      <c r="CB291" s="86">
        <v>0</v>
      </c>
      <c r="CZ291" s="55">
        <v>0</v>
      </c>
    </row>
    <row r="292" spans="1:104">
      <c r="A292" s="80">
        <v>47</v>
      </c>
      <c r="B292" s="81" t="s">
        <v>297</v>
      </c>
      <c r="C292" s="82" t="s">
        <v>298</v>
      </c>
      <c r="D292" s="83" t="s">
        <v>49</v>
      </c>
      <c r="E292" s="84">
        <v>20</v>
      </c>
      <c r="F292" s="220"/>
      <c r="G292" s="85">
        <f>E292*F292</f>
        <v>0</v>
      </c>
      <c r="O292" s="79">
        <v>2</v>
      </c>
      <c r="AA292" s="55">
        <v>12</v>
      </c>
      <c r="AB292" s="55">
        <v>0</v>
      </c>
      <c r="AC292" s="55">
        <v>118</v>
      </c>
      <c r="AZ292" s="55">
        <v>1</v>
      </c>
      <c r="BA292" s="55">
        <f>IF(AZ292=1,G292,0)</f>
        <v>0</v>
      </c>
      <c r="BB292" s="55">
        <f>IF(AZ292=2,G292,0)</f>
        <v>0</v>
      </c>
      <c r="BC292" s="55">
        <f>IF(AZ292=3,G292,0)</f>
        <v>0</v>
      </c>
      <c r="BD292" s="55">
        <f>IF(AZ292=4,G292,0)</f>
        <v>0</v>
      </c>
      <c r="BE292" s="55">
        <f>IF(AZ292=5,G292,0)</f>
        <v>0</v>
      </c>
      <c r="CA292" s="86">
        <v>12</v>
      </c>
      <c r="CB292" s="86">
        <v>0</v>
      </c>
      <c r="CZ292" s="55">
        <v>0</v>
      </c>
    </row>
    <row r="293" spans="1:104">
      <c r="A293" s="93"/>
      <c r="B293" s="94" t="s">
        <v>31</v>
      </c>
      <c r="C293" s="95" t="str">
        <f>CONCATENATE(B274," ",C274)</f>
        <v>96 Bourání konstrukcí</v>
      </c>
      <c r="D293" s="96"/>
      <c r="E293" s="97"/>
      <c r="F293" s="98"/>
      <c r="G293" s="99">
        <f>SUM(G274:G292)</f>
        <v>0</v>
      </c>
      <c r="O293" s="79">
        <v>4</v>
      </c>
      <c r="BA293" s="100">
        <f>SUM(BA274:BA292)</f>
        <v>0</v>
      </c>
      <c r="BB293" s="100">
        <f>SUM(BB274:BB292)</f>
        <v>0</v>
      </c>
      <c r="BC293" s="100">
        <f>SUM(BC274:BC292)</f>
        <v>0</v>
      </c>
      <c r="BD293" s="100">
        <f>SUM(BD274:BD292)</f>
        <v>0</v>
      </c>
      <c r="BE293" s="100">
        <f>SUM(BE274:BE292)</f>
        <v>0</v>
      </c>
    </row>
    <row r="294" spans="1:104">
      <c r="A294" s="72" t="s">
        <v>29</v>
      </c>
      <c r="B294" s="73" t="s">
        <v>299</v>
      </c>
      <c r="C294" s="74" t="s">
        <v>300</v>
      </c>
      <c r="D294" s="75"/>
      <c r="E294" s="76"/>
      <c r="F294" s="76"/>
      <c r="G294" s="77"/>
      <c r="H294" s="78"/>
      <c r="I294" s="78"/>
      <c r="O294" s="79">
        <v>1</v>
      </c>
    </row>
    <row r="295" spans="1:104">
      <c r="A295" s="80">
        <v>48</v>
      </c>
      <c r="B295" s="81" t="s">
        <v>301</v>
      </c>
      <c r="C295" s="82" t="s">
        <v>302</v>
      </c>
      <c r="D295" s="83" t="s">
        <v>166</v>
      </c>
      <c r="E295" s="84">
        <v>0.98</v>
      </c>
      <c r="F295" s="220"/>
      <c r="G295" s="85">
        <f>E295*F295</f>
        <v>0</v>
      </c>
      <c r="O295" s="79">
        <v>2</v>
      </c>
      <c r="AA295" s="55">
        <v>1</v>
      </c>
      <c r="AB295" s="55">
        <v>1</v>
      </c>
      <c r="AC295" s="55">
        <v>1</v>
      </c>
      <c r="AZ295" s="55">
        <v>1</v>
      </c>
      <c r="BA295" s="55">
        <f>IF(AZ295=1,G295,0)</f>
        <v>0</v>
      </c>
      <c r="BB295" s="55">
        <f>IF(AZ295=2,G295,0)</f>
        <v>0</v>
      </c>
      <c r="BC295" s="55">
        <f>IF(AZ295=3,G295,0)</f>
        <v>0</v>
      </c>
      <c r="BD295" s="55">
        <f>IF(AZ295=4,G295,0)</f>
        <v>0</v>
      </c>
      <c r="BE295" s="55">
        <f>IF(AZ295=5,G295,0)</f>
        <v>0</v>
      </c>
      <c r="CA295" s="86">
        <v>1</v>
      </c>
      <c r="CB295" s="86">
        <v>1</v>
      </c>
      <c r="CZ295" s="55">
        <v>0</v>
      </c>
    </row>
    <row r="296" spans="1:104">
      <c r="A296" s="80">
        <v>49</v>
      </c>
      <c r="B296" s="81" t="s">
        <v>303</v>
      </c>
      <c r="C296" s="82" t="s">
        <v>304</v>
      </c>
      <c r="D296" s="83" t="s">
        <v>166</v>
      </c>
      <c r="E296" s="84">
        <v>1.52</v>
      </c>
      <c r="F296" s="220"/>
      <c r="G296" s="85">
        <f>E296*F296</f>
        <v>0</v>
      </c>
      <c r="O296" s="79">
        <v>2</v>
      </c>
      <c r="AA296" s="55">
        <v>1</v>
      </c>
      <c r="AB296" s="55">
        <v>1</v>
      </c>
      <c r="AC296" s="55">
        <v>1</v>
      </c>
      <c r="AZ296" s="55">
        <v>1</v>
      </c>
      <c r="BA296" s="55">
        <f>IF(AZ296=1,G296,0)</f>
        <v>0</v>
      </c>
      <c r="BB296" s="55">
        <f>IF(AZ296=2,G296,0)</f>
        <v>0</v>
      </c>
      <c r="BC296" s="55">
        <f>IF(AZ296=3,G296,0)</f>
        <v>0</v>
      </c>
      <c r="BD296" s="55">
        <f>IF(AZ296=4,G296,0)</f>
        <v>0</v>
      </c>
      <c r="BE296" s="55">
        <f>IF(AZ296=5,G296,0)</f>
        <v>0</v>
      </c>
      <c r="CA296" s="86">
        <v>1</v>
      </c>
      <c r="CB296" s="86">
        <v>1</v>
      </c>
      <c r="CZ296" s="55">
        <v>0</v>
      </c>
    </row>
    <row r="297" spans="1:104">
      <c r="A297" s="87"/>
      <c r="B297" s="89"/>
      <c r="C297" s="428" t="s">
        <v>305</v>
      </c>
      <c r="D297" s="429"/>
      <c r="E297" s="90">
        <v>1.52</v>
      </c>
      <c r="F297" s="91"/>
      <c r="G297" s="92"/>
      <c r="M297" s="88" t="s">
        <v>305</v>
      </c>
      <c r="O297" s="79"/>
    </row>
    <row r="298" spans="1:104">
      <c r="A298" s="80">
        <v>50</v>
      </c>
      <c r="B298" s="81" t="s">
        <v>306</v>
      </c>
      <c r="C298" s="82" t="s">
        <v>307</v>
      </c>
      <c r="D298" s="83" t="s">
        <v>49</v>
      </c>
      <c r="E298" s="84">
        <v>1.43</v>
      </c>
      <c r="F298" s="220"/>
      <c r="G298" s="85">
        <f>E298*F298</f>
        <v>0</v>
      </c>
      <c r="O298" s="79">
        <v>2</v>
      </c>
      <c r="AA298" s="55">
        <v>1</v>
      </c>
      <c r="AB298" s="55">
        <v>1</v>
      </c>
      <c r="AC298" s="55">
        <v>1</v>
      </c>
      <c r="AZ298" s="55">
        <v>1</v>
      </c>
      <c r="BA298" s="55">
        <f>IF(AZ298=1,G298,0)</f>
        <v>0</v>
      </c>
      <c r="BB298" s="55">
        <f>IF(AZ298=2,G298,0)</f>
        <v>0</v>
      </c>
      <c r="BC298" s="55">
        <f>IF(AZ298=3,G298,0)</f>
        <v>0</v>
      </c>
      <c r="BD298" s="55">
        <f>IF(AZ298=4,G298,0)</f>
        <v>0</v>
      </c>
      <c r="BE298" s="55">
        <f>IF(AZ298=5,G298,0)</f>
        <v>0</v>
      </c>
      <c r="CA298" s="86">
        <v>1</v>
      </c>
      <c r="CB298" s="86">
        <v>1</v>
      </c>
      <c r="CZ298" s="55">
        <v>5.4000000000000001E-4</v>
      </c>
    </row>
    <row r="299" spans="1:104">
      <c r="A299" s="87"/>
      <c r="B299" s="89"/>
      <c r="C299" s="428" t="s">
        <v>66</v>
      </c>
      <c r="D299" s="429"/>
      <c r="E299" s="90">
        <v>1.43</v>
      </c>
      <c r="F299" s="91"/>
      <c r="G299" s="92"/>
      <c r="M299" s="88" t="s">
        <v>66</v>
      </c>
      <c r="O299" s="79"/>
    </row>
    <row r="300" spans="1:104">
      <c r="A300" s="80">
        <v>51</v>
      </c>
      <c r="B300" s="81" t="s">
        <v>308</v>
      </c>
      <c r="C300" s="82" t="s">
        <v>309</v>
      </c>
      <c r="D300" s="83" t="s">
        <v>43</v>
      </c>
      <c r="E300" s="84">
        <v>0.66149999999999998</v>
      </c>
      <c r="F300" s="220"/>
      <c r="G300" s="85">
        <f>E300*F300</f>
        <v>0</v>
      </c>
      <c r="O300" s="79">
        <v>2</v>
      </c>
      <c r="AA300" s="55">
        <v>1</v>
      </c>
      <c r="AB300" s="55">
        <v>1</v>
      </c>
      <c r="AC300" s="55">
        <v>1</v>
      </c>
      <c r="AZ300" s="55">
        <v>1</v>
      </c>
      <c r="BA300" s="55">
        <f>IF(AZ300=1,G300,0)</f>
        <v>0</v>
      </c>
      <c r="BB300" s="55">
        <f>IF(AZ300=2,G300,0)</f>
        <v>0</v>
      </c>
      <c r="BC300" s="55">
        <f>IF(AZ300=3,G300,0)</f>
        <v>0</v>
      </c>
      <c r="BD300" s="55">
        <f>IF(AZ300=4,G300,0)</f>
        <v>0</v>
      </c>
      <c r="BE300" s="55">
        <f>IF(AZ300=5,G300,0)</f>
        <v>0</v>
      </c>
      <c r="CA300" s="86">
        <v>1</v>
      </c>
      <c r="CB300" s="86">
        <v>1</v>
      </c>
      <c r="CZ300" s="55">
        <v>1.82E-3</v>
      </c>
    </row>
    <row r="301" spans="1:104">
      <c r="A301" s="87"/>
      <c r="B301" s="89"/>
      <c r="C301" s="428" t="s">
        <v>310</v>
      </c>
      <c r="D301" s="429"/>
      <c r="E301" s="90">
        <v>0.66149999999999998</v>
      </c>
      <c r="F301" s="91"/>
      <c r="G301" s="92"/>
      <c r="M301" s="88" t="s">
        <v>310</v>
      </c>
      <c r="O301" s="79"/>
    </row>
    <row r="302" spans="1:104">
      <c r="A302" s="80">
        <v>52</v>
      </c>
      <c r="B302" s="81" t="s">
        <v>311</v>
      </c>
      <c r="C302" s="82" t="s">
        <v>312</v>
      </c>
      <c r="D302" s="83" t="s">
        <v>166</v>
      </c>
      <c r="E302" s="84">
        <v>7.9</v>
      </c>
      <c r="F302" s="220"/>
      <c r="G302" s="85">
        <f>E302*F302</f>
        <v>0</v>
      </c>
      <c r="O302" s="79">
        <v>2</v>
      </c>
      <c r="AA302" s="55">
        <v>1</v>
      </c>
      <c r="AB302" s="55">
        <v>1</v>
      </c>
      <c r="AC302" s="55">
        <v>1</v>
      </c>
      <c r="AZ302" s="55">
        <v>1</v>
      </c>
      <c r="BA302" s="55">
        <f>IF(AZ302=1,G302,0)</f>
        <v>0</v>
      </c>
      <c r="BB302" s="55">
        <f>IF(AZ302=2,G302,0)</f>
        <v>0</v>
      </c>
      <c r="BC302" s="55">
        <f>IF(AZ302=3,G302,0)</f>
        <v>0</v>
      </c>
      <c r="BD302" s="55">
        <f>IF(AZ302=4,G302,0)</f>
        <v>0</v>
      </c>
      <c r="BE302" s="55">
        <f>IF(AZ302=5,G302,0)</f>
        <v>0</v>
      </c>
      <c r="CA302" s="86">
        <v>1</v>
      </c>
      <c r="CB302" s="86">
        <v>1</v>
      </c>
      <c r="CZ302" s="55">
        <v>0</v>
      </c>
    </row>
    <row r="303" spans="1:104">
      <c r="A303" s="87"/>
      <c r="B303" s="89"/>
      <c r="C303" s="428" t="s">
        <v>313</v>
      </c>
      <c r="D303" s="429"/>
      <c r="E303" s="90">
        <v>5.3</v>
      </c>
      <c r="F303" s="91"/>
      <c r="G303" s="92"/>
      <c r="M303" s="88" t="s">
        <v>313</v>
      </c>
      <c r="O303" s="79"/>
    </row>
    <row r="304" spans="1:104">
      <c r="A304" s="87"/>
      <c r="B304" s="89"/>
      <c r="C304" s="428" t="s">
        <v>314</v>
      </c>
      <c r="D304" s="429"/>
      <c r="E304" s="90">
        <v>2.6</v>
      </c>
      <c r="F304" s="91"/>
      <c r="G304" s="92"/>
      <c r="M304" s="88" t="s">
        <v>314</v>
      </c>
      <c r="O304" s="79"/>
    </row>
    <row r="305" spans="1:104">
      <c r="A305" s="80">
        <v>53</v>
      </c>
      <c r="B305" s="81" t="s">
        <v>315</v>
      </c>
      <c r="C305" s="82" t="s">
        <v>316</v>
      </c>
      <c r="D305" s="83" t="s">
        <v>166</v>
      </c>
      <c r="E305" s="84">
        <v>3.95</v>
      </c>
      <c r="F305" s="220"/>
      <c r="G305" s="85">
        <f>E305*F305</f>
        <v>0</v>
      </c>
      <c r="O305" s="79">
        <v>2</v>
      </c>
      <c r="AA305" s="55">
        <v>1</v>
      </c>
      <c r="AB305" s="55">
        <v>1</v>
      </c>
      <c r="AC305" s="55">
        <v>1</v>
      </c>
      <c r="AZ305" s="55">
        <v>1</v>
      </c>
      <c r="BA305" s="55">
        <f>IF(AZ305=1,G305,0)</f>
        <v>0</v>
      </c>
      <c r="BB305" s="55">
        <f>IF(AZ305=2,G305,0)</f>
        <v>0</v>
      </c>
      <c r="BC305" s="55">
        <f>IF(AZ305=3,G305,0)</f>
        <v>0</v>
      </c>
      <c r="BD305" s="55">
        <f>IF(AZ305=4,G305,0)</f>
        <v>0</v>
      </c>
      <c r="BE305" s="55">
        <f>IF(AZ305=5,G305,0)</f>
        <v>0</v>
      </c>
      <c r="CA305" s="86">
        <v>1</v>
      </c>
      <c r="CB305" s="86">
        <v>1</v>
      </c>
      <c r="CZ305" s="55">
        <v>4.9570000000000003E-2</v>
      </c>
    </row>
    <row r="306" spans="1:104">
      <c r="A306" s="87"/>
      <c r="B306" s="89"/>
      <c r="C306" s="428" t="s">
        <v>317</v>
      </c>
      <c r="D306" s="429"/>
      <c r="E306" s="90">
        <v>3.95</v>
      </c>
      <c r="F306" s="91"/>
      <c r="G306" s="92"/>
      <c r="M306" s="88" t="s">
        <v>317</v>
      </c>
      <c r="O306" s="79"/>
    </row>
    <row r="307" spans="1:104" ht="22.5">
      <c r="A307" s="80">
        <v>54</v>
      </c>
      <c r="B307" s="81" t="s">
        <v>318</v>
      </c>
      <c r="C307" s="82" t="s">
        <v>319</v>
      </c>
      <c r="D307" s="83" t="s">
        <v>49</v>
      </c>
      <c r="E307" s="84">
        <v>99.7</v>
      </c>
      <c r="F307" s="220"/>
      <c r="G307" s="85">
        <f>E307*F307</f>
        <v>0</v>
      </c>
      <c r="O307" s="79">
        <v>2</v>
      </c>
      <c r="AA307" s="55">
        <v>1</v>
      </c>
      <c r="AB307" s="55">
        <v>1</v>
      </c>
      <c r="AC307" s="55">
        <v>1</v>
      </c>
      <c r="AZ307" s="55">
        <v>1</v>
      </c>
      <c r="BA307" s="55">
        <f>IF(AZ307=1,G307,0)</f>
        <v>0</v>
      </c>
      <c r="BB307" s="55">
        <f>IF(AZ307=2,G307,0)</f>
        <v>0</v>
      </c>
      <c r="BC307" s="55">
        <f>IF(AZ307=3,G307,0)</f>
        <v>0</v>
      </c>
      <c r="BD307" s="55">
        <f>IF(AZ307=4,G307,0)</f>
        <v>0</v>
      </c>
      <c r="BE307" s="55">
        <f>IF(AZ307=5,G307,0)</f>
        <v>0</v>
      </c>
      <c r="CA307" s="86">
        <v>1</v>
      </c>
      <c r="CB307" s="86">
        <v>1</v>
      </c>
      <c r="CZ307" s="55">
        <v>0</v>
      </c>
    </row>
    <row r="308" spans="1:104">
      <c r="A308" s="87"/>
      <c r="B308" s="89"/>
      <c r="C308" s="428" t="s">
        <v>320</v>
      </c>
      <c r="D308" s="429"/>
      <c r="E308" s="90">
        <v>99.7</v>
      </c>
      <c r="F308" s="91"/>
      <c r="G308" s="92"/>
      <c r="M308" s="88" t="s">
        <v>320</v>
      </c>
      <c r="O308" s="79"/>
    </row>
    <row r="309" spans="1:104">
      <c r="A309" s="80">
        <v>55</v>
      </c>
      <c r="B309" s="81" t="s">
        <v>321</v>
      </c>
      <c r="C309" s="82" t="s">
        <v>322</v>
      </c>
      <c r="D309" s="83" t="s">
        <v>49</v>
      </c>
      <c r="E309" s="84">
        <v>393.2543</v>
      </c>
      <c r="F309" s="220"/>
      <c r="G309" s="85">
        <f>E309*F309</f>
        <v>0</v>
      </c>
      <c r="O309" s="79">
        <v>2</v>
      </c>
      <c r="AA309" s="55">
        <v>1</v>
      </c>
      <c r="AB309" s="55">
        <v>1</v>
      </c>
      <c r="AC309" s="55">
        <v>1</v>
      </c>
      <c r="AZ309" s="55">
        <v>1</v>
      </c>
      <c r="BA309" s="55">
        <f>IF(AZ309=1,G309,0)</f>
        <v>0</v>
      </c>
      <c r="BB309" s="55">
        <f>IF(AZ309=2,G309,0)</f>
        <v>0</v>
      </c>
      <c r="BC309" s="55">
        <f>IF(AZ309=3,G309,0)</f>
        <v>0</v>
      </c>
      <c r="BD309" s="55">
        <f>IF(AZ309=4,G309,0)</f>
        <v>0</v>
      </c>
      <c r="BE309" s="55">
        <f>IF(AZ309=5,G309,0)</f>
        <v>0</v>
      </c>
      <c r="CA309" s="86">
        <v>1</v>
      </c>
      <c r="CB309" s="86">
        <v>1</v>
      </c>
      <c r="CZ309" s="55">
        <v>0</v>
      </c>
    </row>
    <row r="310" spans="1:104">
      <c r="A310" s="87"/>
      <c r="B310" s="89"/>
      <c r="C310" s="428" t="s">
        <v>323</v>
      </c>
      <c r="D310" s="429"/>
      <c r="E310" s="90">
        <v>67.492800000000003</v>
      </c>
      <c r="F310" s="91"/>
      <c r="G310" s="92"/>
      <c r="M310" s="88" t="s">
        <v>323</v>
      </c>
      <c r="O310" s="79"/>
    </row>
    <row r="311" spans="1:104">
      <c r="A311" s="87"/>
      <c r="B311" s="89"/>
      <c r="C311" s="428" t="s">
        <v>324</v>
      </c>
      <c r="D311" s="429"/>
      <c r="E311" s="90">
        <v>-3.3894000000000002</v>
      </c>
      <c r="F311" s="91"/>
      <c r="G311" s="92"/>
      <c r="M311" s="88" t="s">
        <v>324</v>
      </c>
      <c r="O311" s="79"/>
    </row>
    <row r="312" spans="1:104">
      <c r="A312" s="87"/>
      <c r="B312" s="89"/>
      <c r="C312" s="428" t="s">
        <v>126</v>
      </c>
      <c r="D312" s="429"/>
      <c r="E312" s="90">
        <v>-1.927</v>
      </c>
      <c r="F312" s="91"/>
      <c r="G312" s="92"/>
      <c r="M312" s="88" t="s">
        <v>126</v>
      </c>
      <c r="O312" s="79"/>
    </row>
    <row r="313" spans="1:104">
      <c r="A313" s="87"/>
      <c r="B313" s="89"/>
      <c r="C313" s="428" t="s">
        <v>325</v>
      </c>
      <c r="D313" s="429"/>
      <c r="E313" s="90">
        <v>-3.1878000000000002</v>
      </c>
      <c r="F313" s="91"/>
      <c r="G313" s="92"/>
      <c r="M313" s="88" t="s">
        <v>325</v>
      </c>
      <c r="O313" s="79"/>
    </row>
    <row r="314" spans="1:104">
      <c r="A314" s="87"/>
      <c r="B314" s="89"/>
      <c r="C314" s="428" t="s">
        <v>326</v>
      </c>
      <c r="D314" s="429"/>
      <c r="E314" s="90">
        <v>-1.482</v>
      </c>
      <c r="F314" s="91"/>
      <c r="G314" s="92"/>
      <c r="M314" s="88" t="s">
        <v>326</v>
      </c>
      <c r="O314" s="79"/>
    </row>
    <row r="315" spans="1:104">
      <c r="A315" s="87"/>
      <c r="B315" s="89"/>
      <c r="C315" s="428" t="s">
        <v>327</v>
      </c>
      <c r="D315" s="429"/>
      <c r="E315" s="90">
        <v>5.6559999999999997</v>
      </c>
      <c r="F315" s="91"/>
      <c r="G315" s="92"/>
      <c r="M315" s="88" t="s">
        <v>327</v>
      </c>
      <c r="O315" s="79"/>
    </row>
    <row r="316" spans="1:104">
      <c r="A316" s="87"/>
      <c r="B316" s="89"/>
      <c r="C316" s="428" t="s">
        <v>328</v>
      </c>
      <c r="D316" s="429"/>
      <c r="E316" s="90">
        <v>29.5776</v>
      </c>
      <c r="F316" s="91"/>
      <c r="G316" s="92"/>
      <c r="M316" s="88" t="s">
        <v>328</v>
      </c>
      <c r="O316" s="79"/>
    </row>
    <row r="317" spans="1:104">
      <c r="A317" s="87"/>
      <c r="B317" s="89"/>
      <c r="C317" s="428" t="s">
        <v>329</v>
      </c>
      <c r="D317" s="429"/>
      <c r="E317" s="90">
        <v>-0.39</v>
      </c>
      <c r="F317" s="91"/>
      <c r="G317" s="92"/>
      <c r="M317" s="88" t="s">
        <v>329</v>
      </c>
      <c r="O317" s="79"/>
    </row>
    <row r="318" spans="1:104">
      <c r="A318" s="87"/>
      <c r="B318" s="89"/>
      <c r="C318" s="428" t="s">
        <v>330</v>
      </c>
      <c r="D318" s="429"/>
      <c r="E318" s="90">
        <v>-0.61099999999999999</v>
      </c>
      <c r="F318" s="91"/>
      <c r="G318" s="92"/>
      <c r="M318" s="88" t="s">
        <v>330</v>
      </c>
      <c r="O318" s="79"/>
    </row>
    <row r="319" spans="1:104">
      <c r="A319" s="87"/>
      <c r="B319" s="89"/>
      <c r="C319" s="428" t="s">
        <v>331</v>
      </c>
      <c r="D319" s="429"/>
      <c r="E319" s="90">
        <v>1.4624999999999999</v>
      </c>
      <c r="F319" s="91"/>
      <c r="G319" s="92"/>
      <c r="M319" s="88" t="s">
        <v>331</v>
      </c>
      <c r="O319" s="79"/>
    </row>
    <row r="320" spans="1:104">
      <c r="A320" s="87"/>
      <c r="B320" s="89"/>
      <c r="C320" s="428" t="s">
        <v>332</v>
      </c>
      <c r="D320" s="429"/>
      <c r="E320" s="90">
        <v>36.945999999999998</v>
      </c>
      <c r="F320" s="91"/>
      <c r="G320" s="92"/>
      <c r="M320" s="88" t="s">
        <v>332</v>
      </c>
      <c r="O320" s="79"/>
    </row>
    <row r="321" spans="1:15">
      <c r="A321" s="87"/>
      <c r="B321" s="89"/>
      <c r="C321" s="428" t="s">
        <v>333</v>
      </c>
      <c r="D321" s="429"/>
      <c r="E321" s="90">
        <v>-2.831</v>
      </c>
      <c r="F321" s="91"/>
      <c r="G321" s="92"/>
      <c r="M321" s="88" t="s">
        <v>333</v>
      </c>
      <c r="O321" s="79"/>
    </row>
    <row r="322" spans="1:15">
      <c r="A322" s="87"/>
      <c r="B322" s="89"/>
      <c r="C322" s="428" t="s">
        <v>334</v>
      </c>
      <c r="D322" s="429"/>
      <c r="E322" s="90">
        <v>-1.23</v>
      </c>
      <c r="F322" s="91"/>
      <c r="G322" s="92"/>
      <c r="M322" s="88" t="s">
        <v>334</v>
      </c>
      <c r="O322" s="79"/>
    </row>
    <row r="323" spans="1:15">
      <c r="A323" s="87"/>
      <c r="B323" s="89"/>
      <c r="C323" s="428" t="s">
        <v>335</v>
      </c>
      <c r="D323" s="429"/>
      <c r="E323" s="90">
        <v>3.7029999999999998</v>
      </c>
      <c r="F323" s="91"/>
      <c r="G323" s="92"/>
      <c r="M323" s="88" t="s">
        <v>335</v>
      </c>
      <c r="O323" s="79"/>
    </row>
    <row r="324" spans="1:15">
      <c r="A324" s="87"/>
      <c r="B324" s="89"/>
      <c r="C324" s="428" t="s">
        <v>336</v>
      </c>
      <c r="D324" s="429"/>
      <c r="E324" s="90">
        <v>25.230599999999999</v>
      </c>
      <c r="F324" s="91"/>
      <c r="G324" s="92"/>
      <c r="M324" s="88" t="s">
        <v>336</v>
      </c>
      <c r="O324" s="79"/>
    </row>
    <row r="325" spans="1:15">
      <c r="A325" s="87"/>
      <c r="B325" s="89"/>
      <c r="C325" s="428" t="s">
        <v>337</v>
      </c>
      <c r="D325" s="429"/>
      <c r="E325" s="90">
        <v>-1.5009999999999999</v>
      </c>
      <c r="F325" s="91"/>
      <c r="G325" s="92"/>
      <c r="M325" s="88" t="s">
        <v>337</v>
      </c>
      <c r="O325" s="79"/>
    </row>
    <row r="326" spans="1:15">
      <c r="A326" s="87"/>
      <c r="B326" s="89"/>
      <c r="C326" s="428" t="s">
        <v>338</v>
      </c>
      <c r="D326" s="429"/>
      <c r="E326" s="90">
        <v>-3.0449999999999999</v>
      </c>
      <c r="F326" s="91"/>
      <c r="G326" s="92"/>
      <c r="M326" s="88" t="s">
        <v>338</v>
      </c>
      <c r="O326" s="79"/>
    </row>
    <row r="327" spans="1:15">
      <c r="A327" s="87"/>
      <c r="B327" s="89"/>
      <c r="C327" s="428" t="s">
        <v>339</v>
      </c>
      <c r="D327" s="429"/>
      <c r="E327" s="90">
        <v>1.1299999999999999</v>
      </c>
      <c r="F327" s="91"/>
      <c r="G327" s="92"/>
      <c r="M327" s="88" t="s">
        <v>339</v>
      </c>
      <c r="O327" s="79"/>
    </row>
    <row r="328" spans="1:15">
      <c r="A328" s="87"/>
      <c r="B328" s="89"/>
      <c r="C328" s="428" t="s">
        <v>340</v>
      </c>
      <c r="D328" s="429"/>
      <c r="E328" s="90">
        <v>48.338999999999999</v>
      </c>
      <c r="F328" s="91"/>
      <c r="G328" s="92"/>
      <c r="M328" s="88" t="s">
        <v>340</v>
      </c>
      <c r="O328" s="79"/>
    </row>
    <row r="329" spans="1:15">
      <c r="A329" s="87"/>
      <c r="B329" s="89"/>
      <c r="C329" s="428" t="s">
        <v>338</v>
      </c>
      <c r="D329" s="429"/>
      <c r="E329" s="90">
        <v>-3.0449999999999999</v>
      </c>
      <c r="F329" s="91"/>
      <c r="G329" s="92"/>
      <c r="M329" s="88" t="s">
        <v>338</v>
      </c>
      <c r="O329" s="79"/>
    </row>
    <row r="330" spans="1:15">
      <c r="A330" s="87"/>
      <c r="B330" s="89"/>
      <c r="C330" s="428" t="s">
        <v>341</v>
      </c>
      <c r="D330" s="429"/>
      <c r="E330" s="90">
        <v>-8.8885000000000005</v>
      </c>
      <c r="F330" s="91"/>
      <c r="G330" s="92"/>
      <c r="M330" s="88" t="s">
        <v>341</v>
      </c>
      <c r="O330" s="79"/>
    </row>
    <row r="331" spans="1:15">
      <c r="A331" s="87"/>
      <c r="B331" s="89"/>
      <c r="C331" s="428" t="s">
        <v>342</v>
      </c>
      <c r="D331" s="429"/>
      <c r="E331" s="90">
        <v>7.008</v>
      </c>
      <c r="F331" s="91"/>
      <c r="G331" s="92"/>
      <c r="M331" s="88" t="s">
        <v>342</v>
      </c>
      <c r="O331" s="79"/>
    </row>
    <row r="332" spans="1:15">
      <c r="A332" s="87"/>
      <c r="B332" s="89"/>
      <c r="C332" s="428" t="s">
        <v>343</v>
      </c>
      <c r="D332" s="429"/>
      <c r="E332" s="90">
        <v>74.198400000000007</v>
      </c>
      <c r="F332" s="91"/>
      <c r="G332" s="92"/>
      <c r="M332" s="88" t="s">
        <v>343</v>
      </c>
      <c r="O332" s="79"/>
    </row>
    <row r="333" spans="1:15">
      <c r="A333" s="87"/>
      <c r="B333" s="89"/>
      <c r="C333" s="428" t="s">
        <v>341</v>
      </c>
      <c r="D333" s="429"/>
      <c r="E333" s="90">
        <v>-8.8885000000000005</v>
      </c>
      <c r="F333" s="91"/>
      <c r="G333" s="92"/>
      <c r="M333" s="88" t="s">
        <v>341</v>
      </c>
      <c r="O333" s="79"/>
    </row>
    <row r="334" spans="1:15">
      <c r="A334" s="87"/>
      <c r="B334" s="89"/>
      <c r="C334" s="428" t="s">
        <v>344</v>
      </c>
      <c r="D334" s="429"/>
      <c r="E334" s="90">
        <v>-3.2256</v>
      </c>
      <c r="F334" s="91"/>
      <c r="G334" s="92"/>
      <c r="M334" s="88" t="s">
        <v>344</v>
      </c>
      <c r="O334" s="79"/>
    </row>
    <row r="335" spans="1:15">
      <c r="A335" s="87"/>
      <c r="B335" s="89"/>
      <c r="C335" s="428" t="s">
        <v>345</v>
      </c>
      <c r="D335" s="429"/>
      <c r="E335" s="90">
        <v>-2.2372000000000001</v>
      </c>
      <c r="F335" s="91"/>
      <c r="G335" s="92"/>
      <c r="M335" s="88" t="s">
        <v>345</v>
      </c>
      <c r="O335" s="79"/>
    </row>
    <row r="336" spans="1:15">
      <c r="A336" s="87"/>
      <c r="B336" s="89"/>
      <c r="C336" s="428" t="s">
        <v>346</v>
      </c>
      <c r="D336" s="429"/>
      <c r="E336" s="90">
        <v>-2.3123999999999998</v>
      </c>
      <c r="F336" s="91"/>
      <c r="G336" s="92"/>
      <c r="M336" s="88" t="s">
        <v>346</v>
      </c>
      <c r="O336" s="79"/>
    </row>
    <row r="337" spans="1:104">
      <c r="A337" s="87"/>
      <c r="B337" s="89"/>
      <c r="C337" s="428" t="s">
        <v>347</v>
      </c>
      <c r="D337" s="429"/>
      <c r="E337" s="90">
        <v>1.996</v>
      </c>
      <c r="F337" s="91"/>
      <c r="G337" s="92"/>
      <c r="M337" s="88" t="s">
        <v>347</v>
      </c>
      <c r="O337" s="79"/>
    </row>
    <row r="338" spans="1:104">
      <c r="A338" s="87"/>
      <c r="B338" s="89"/>
      <c r="C338" s="428" t="s">
        <v>348</v>
      </c>
      <c r="D338" s="429"/>
      <c r="E338" s="90">
        <v>1.98</v>
      </c>
      <c r="F338" s="91"/>
      <c r="G338" s="92"/>
      <c r="M338" s="88" t="s">
        <v>348</v>
      </c>
      <c r="O338" s="79"/>
    </row>
    <row r="339" spans="1:104">
      <c r="A339" s="87"/>
      <c r="B339" s="89"/>
      <c r="C339" s="428" t="s">
        <v>349</v>
      </c>
      <c r="D339" s="429"/>
      <c r="E339" s="90">
        <v>79.357600000000005</v>
      </c>
      <c r="F339" s="91"/>
      <c r="G339" s="92"/>
      <c r="M339" s="88" t="s">
        <v>349</v>
      </c>
      <c r="O339" s="79"/>
    </row>
    <row r="340" spans="1:104">
      <c r="A340" s="87"/>
      <c r="B340" s="89"/>
      <c r="C340" s="428" t="s">
        <v>325</v>
      </c>
      <c r="D340" s="429"/>
      <c r="E340" s="90">
        <v>-3.1878000000000002</v>
      </c>
      <c r="F340" s="91"/>
      <c r="G340" s="92"/>
      <c r="M340" s="88" t="s">
        <v>325</v>
      </c>
      <c r="O340" s="79"/>
    </row>
    <row r="341" spans="1:104">
      <c r="A341" s="87"/>
      <c r="B341" s="89"/>
      <c r="C341" s="428" t="s">
        <v>126</v>
      </c>
      <c r="D341" s="429"/>
      <c r="E341" s="90">
        <v>-1.927</v>
      </c>
      <c r="F341" s="91"/>
      <c r="G341" s="92"/>
      <c r="M341" s="88" t="s">
        <v>126</v>
      </c>
      <c r="O341" s="79"/>
    </row>
    <row r="342" spans="1:104">
      <c r="A342" s="87"/>
      <c r="B342" s="89"/>
      <c r="C342" s="428" t="s">
        <v>350</v>
      </c>
      <c r="D342" s="429"/>
      <c r="E342" s="90">
        <v>-2.3687999999999998</v>
      </c>
      <c r="F342" s="91"/>
      <c r="G342" s="92"/>
      <c r="M342" s="88" t="s">
        <v>350</v>
      </c>
      <c r="O342" s="79"/>
    </row>
    <row r="343" spans="1:104">
      <c r="A343" s="87"/>
      <c r="B343" s="89"/>
      <c r="C343" s="428" t="s">
        <v>346</v>
      </c>
      <c r="D343" s="429"/>
      <c r="E343" s="90">
        <v>-2.3123999999999998</v>
      </c>
      <c r="F343" s="91"/>
      <c r="G343" s="92"/>
      <c r="M343" s="88" t="s">
        <v>346</v>
      </c>
      <c r="O343" s="79"/>
    </row>
    <row r="344" spans="1:104">
      <c r="A344" s="87"/>
      <c r="B344" s="89"/>
      <c r="C344" s="428" t="s">
        <v>344</v>
      </c>
      <c r="D344" s="429"/>
      <c r="E344" s="90">
        <v>-3.2256</v>
      </c>
      <c r="F344" s="91"/>
      <c r="G344" s="92"/>
      <c r="M344" s="88" t="s">
        <v>344</v>
      </c>
      <c r="O344" s="79"/>
    </row>
    <row r="345" spans="1:104">
      <c r="A345" s="87"/>
      <c r="B345" s="89"/>
      <c r="C345" s="428" t="s">
        <v>351</v>
      </c>
      <c r="D345" s="429"/>
      <c r="E345" s="90">
        <v>2.008</v>
      </c>
      <c r="F345" s="91"/>
      <c r="G345" s="92"/>
      <c r="M345" s="88" t="s">
        <v>351</v>
      </c>
      <c r="O345" s="79"/>
    </row>
    <row r="346" spans="1:104">
      <c r="A346" s="87"/>
      <c r="B346" s="89"/>
      <c r="C346" s="428" t="s">
        <v>352</v>
      </c>
      <c r="D346" s="429"/>
      <c r="E346" s="90">
        <v>1.996</v>
      </c>
      <c r="F346" s="91"/>
      <c r="G346" s="92"/>
      <c r="M346" s="88" t="s">
        <v>352</v>
      </c>
      <c r="O346" s="79"/>
    </row>
    <row r="347" spans="1:104">
      <c r="A347" s="87"/>
      <c r="B347" s="89"/>
      <c r="C347" s="428" t="s">
        <v>353</v>
      </c>
      <c r="D347" s="429"/>
      <c r="E347" s="90">
        <v>56.377600000000001</v>
      </c>
      <c r="F347" s="91"/>
      <c r="G347" s="92"/>
      <c r="M347" s="88" t="s">
        <v>353</v>
      </c>
      <c r="O347" s="79"/>
    </row>
    <row r="348" spans="1:104">
      <c r="A348" s="87"/>
      <c r="B348" s="89"/>
      <c r="C348" s="428" t="s">
        <v>354</v>
      </c>
      <c r="D348" s="429"/>
      <c r="E348" s="90">
        <v>-1.9927999999999999</v>
      </c>
      <c r="F348" s="91"/>
      <c r="G348" s="92"/>
      <c r="M348" s="88" t="s">
        <v>354</v>
      </c>
      <c r="O348" s="79"/>
    </row>
    <row r="349" spans="1:104">
      <c r="A349" s="87"/>
      <c r="B349" s="89"/>
      <c r="C349" s="428" t="s">
        <v>126</v>
      </c>
      <c r="D349" s="429"/>
      <c r="E349" s="90">
        <v>-1.927</v>
      </c>
      <c r="F349" s="91"/>
      <c r="G349" s="92"/>
      <c r="M349" s="88" t="s">
        <v>126</v>
      </c>
      <c r="O349" s="79"/>
    </row>
    <row r="350" spans="1:104">
      <c r="A350" s="87"/>
      <c r="B350" s="89"/>
      <c r="C350" s="428" t="s">
        <v>355</v>
      </c>
      <c r="D350" s="429"/>
      <c r="E350" s="90">
        <v>1.9279999999999999</v>
      </c>
      <c r="F350" s="91"/>
      <c r="G350" s="92"/>
      <c r="M350" s="88" t="s">
        <v>355</v>
      </c>
      <c r="O350" s="79"/>
    </row>
    <row r="351" spans="1:104">
      <c r="A351" s="87"/>
      <c r="B351" s="89"/>
      <c r="C351" s="428" t="s">
        <v>356</v>
      </c>
      <c r="D351" s="429"/>
      <c r="E351" s="90">
        <v>12</v>
      </c>
      <c r="F351" s="91"/>
      <c r="G351" s="92"/>
      <c r="M351" s="88" t="s">
        <v>356</v>
      </c>
      <c r="O351" s="79"/>
    </row>
    <row r="352" spans="1:104">
      <c r="A352" s="80">
        <v>56</v>
      </c>
      <c r="B352" s="81" t="s">
        <v>357</v>
      </c>
      <c r="C352" s="82" t="s">
        <v>358</v>
      </c>
      <c r="D352" s="83" t="s">
        <v>49</v>
      </c>
      <c r="E352" s="84">
        <v>393.25</v>
      </c>
      <c r="F352" s="220"/>
      <c r="G352" s="85">
        <f>E352*F352</f>
        <v>0</v>
      </c>
      <c r="O352" s="79">
        <v>2</v>
      </c>
      <c r="AA352" s="55">
        <v>1</v>
      </c>
      <c r="AB352" s="55">
        <v>1</v>
      </c>
      <c r="AC352" s="55">
        <v>1</v>
      </c>
      <c r="AZ352" s="55">
        <v>1</v>
      </c>
      <c r="BA352" s="55">
        <f>IF(AZ352=1,G352,0)</f>
        <v>0</v>
      </c>
      <c r="BB352" s="55">
        <f>IF(AZ352=2,G352,0)</f>
        <v>0</v>
      </c>
      <c r="BC352" s="55">
        <f>IF(AZ352=3,G352,0)</f>
        <v>0</v>
      </c>
      <c r="BD352" s="55">
        <f>IF(AZ352=4,G352,0)</f>
        <v>0</v>
      </c>
      <c r="BE352" s="55">
        <f>IF(AZ352=5,G352,0)</f>
        <v>0</v>
      </c>
      <c r="CA352" s="86">
        <v>1</v>
      </c>
      <c r="CB352" s="86">
        <v>1</v>
      </c>
      <c r="CZ352" s="55">
        <v>0</v>
      </c>
    </row>
    <row r="353" spans="1:104">
      <c r="A353" s="87"/>
      <c r="B353" s="89"/>
      <c r="C353" s="428" t="s">
        <v>359</v>
      </c>
      <c r="D353" s="429"/>
      <c r="E353" s="90">
        <v>393.25</v>
      </c>
      <c r="F353" s="91"/>
      <c r="G353" s="92"/>
      <c r="M353" s="88" t="s">
        <v>359</v>
      </c>
      <c r="O353" s="79"/>
    </row>
    <row r="354" spans="1:104">
      <c r="A354" s="80">
        <v>57</v>
      </c>
      <c r="B354" s="81" t="s">
        <v>360</v>
      </c>
      <c r="C354" s="82" t="s">
        <v>361</v>
      </c>
      <c r="D354" s="83" t="s">
        <v>49</v>
      </c>
      <c r="E354" s="84">
        <v>17.135999999999999</v>
      </c>
      <c r="F354" s="220"/>
      <c r="G354" s="85">
        <f>E354*F354</f>
        <v>0</v>
      </c>
      <c r="O354" s="79">
        <v>2</v>
      </c>
      <c r="AA354" s="55">
        <v>1</v>
      </c>
      <c r="AB354" s="55">
        <v>1</v>
      </c>
      <c r="AC354" s="55">
        <v>1</v>
      </c>
      <c r="AZ354" s="55">
        <v>1</v>
      </c>
      <c r="BA354" s="55">
        <f>IF(AZ354=1,G354,0)</f>
        <v>0</v>
      </c>
      <c r="BB354" s="55">
        <f>IF(AZ354=2,G354,0)</f>
        <v>0</v>
      </c>
      <c r="BC354" s="55">
        <f>IF(AZ354=3,G354,0)</f>
        <v>0</v>
      </c>
      <c r="BD354" s="55">
        <f>IF(AZ354=4,G354,0)</f>
        <v>0</v>
      </c>
      <c r="BE354" s="55">
        <f>IF(AZ354=5,G354,0)</f>
        <v>0</v>
      </c>
      <c r="CA354" s="86">
        <v>1</v>
      </c>
      <c r="CB354" s="86">
        <v>1</v>
      </c>
      <c r="CZ354" s="55">
        <v>0</v>
      </c>
    </row>
    <row r="355" spans="1:104">
      <c r="A355" s="87"/>
      <c r="B355" s="89"/>
      <c r="C355" s="428" t="s">
        <v>362</v>
      </c>
      <c r="D355" s="429"/>
      <c r="E355" s="90">
        <v>19.292000000000002</v>
      </c>
      <c r="F355" s="91"/>
      <c r="G355" s="92"/>
      <c r="M355" s="88" t="s">
        <v>362</v>
      </c>
      <c r="O355" s="79"/>
    </row>
    <row r="356" spans="1:104">
      <c r="A356" s="87"/>
      <c r="B356" s="89"/>
      <c r="C356" s="428" t="s">
        <v>363</v>
      </c>
      <c r="D356" s="429"/>
      <c r="E356" s="90">
        <v>-0.84</v>
      </c>
      <c r="F356" s="91"/>
      <c r="G356" s="92"/>
      <c r="M356" s="88" t="s">
        <v>363</v>
      </c>
      <c r="O356" s="79"/>
    </row>
    <row r="357" spans="1:104">
      <c r="A357" s="87"/>
      <c r="B357" s="89"/>
      <c r="C357" s="428" t="s">
        <v>364</v>
      </c>
      <c r="D357" s="429"/>
      <c r="E357" s="90">
        <v>-1.3160000000000001</v>
      </c>
      <c r="F357" s="91"/>
      <c r="G357" s="92"/>
      <c r="M357" s="88" t="s">
        <v>364</v>
      </c>
      <c r="O357" s="79"/>
    </row>
    <row r="358" spans="1:104">
      <c r="A358" s="93"/>
      <c r="B358" s="94" t="s">
        <v>31</v>
      </c>
      <c r="C358" s="95" t="str">
        <f>CONCATENATE(B294," ",C294)</f>
        <v>97 Prorážení otvorů</v>
      </c>
      <c r="D358" s="96"/>
      <c r="E358" s="97"/>
      <c r="F358" s="98"/>
      <c r="G358" s="99">
        <f>SUM(G294:G357)</f>
        <v>0</v>
      </c>
      <c r="O358" s="79">
        <v>4</v>
      </c>
      <c r="BA358" s="100">
        <f>SUM(BA294:BA357)</f>
        <v>0</v>
      </c>
      <c r="BB358" s="100">
        <f>SUM(BB294:BB357)</f>
        <v>0</v>
      </c>
      <c r="BC358" s="100">
        <f>SUM(BC294:BC357)</f>
        <v>0</v>
      </c>
      <c r="BD358" s="100">
        <f>SUM(BD294:BD357)</f>
        <v>0</v>
      </c>
      <c r="BE358" s="100">
        <f>SUM(BE294:BE357)</f>
        <v>0</v>
      </c>
    </row>
    <row r="359" spans="1:104">
      <c r="A359" s="72" t="s">
        <v>29</v>
      </c>
      <c r="B359" s="73" t="s">
        <v>365</v>
      </c>
      <c r="C359" s="74" t="s">
        <v>366</v>
      </c>
      <c r="D359" s="75"/>
      <c r="E359" s="76"/>
      <c r="F359" s="76"/>
      <c r="G359" s="77"/>
      <c r="H359" s="78"/>
      <c r="I359" s="78"/>
      <c r="O359" s="79">
        <v>1</v>
      </c>
    </row>
    <row r="360" spans="1:104">
      <c r="A360" s="80">
        <v>58</v>
      </c>
      <c r="B360" s="81" t="s">
        <v>367</v>
      </c>
      <c r="C360" s="82" t="s">
        <v>368</v>
      </c>
      <c r="D360" s="83" t="s">
        <v>61</v>
      </c>
      <c r="E360" s="84">
        <v>19.103489037999999</v>
      </c>
      <c r="F360" s="220"/>
      <c r="G360" s="85">
        <f>E360*F360</f>
        <v>0</v>
      </c>
      <c r="O360" s="79">
        <v>2</v>
      </c>
      <c r="AA360" s="55">
        <v>7</v>
      </c>
      <c r="AB360" s="55">
        <v>1</v>
      </c>
      <c r="AC360" s="55">
        <v>2</v>
      </c>
      <c r="AZ360" s="55">
        <v>1</v>
      </c>
      <c r="BA360" s="55">
        <f>IF(AZ360=1,G360,0)</f>
        <v>0</v>
      </c>
      <c r="BB360" s="55">
        <f>IF(AZ360=2,G360,0)</f>
        <v>0</v>
      </c>
      <c r="BC360" s="55">
        <f>IF(AZ360=3,G360,0)</f>
        <v>0</v>
      </c>
      <c r="BD360" s="55">
        <f>IF(AZ360=4,G360,0)</f>
        <v>0</v>
      </c>
      <c r="BE360" s="55">
        <f>IF(AZ360=5,G360,0)</f>
        <v>0</v>
      </c>
      <c r="CA360" s="86">
        <v>7</v>
      </c>
      <c r="CB360" s="86">
        <v>1</v>
      </c>
      <c r="CZ360" s="55">
        <v>0</v>
      </c>
    </row>
    <row r="361" spans="1:104">
      <c r="A361" s="93"/>
      <c r="B361" s="94" t="s">
        <v>31</v>
      </c>
      <c r="C361" s="95" t="str">
        <f>CONCATENATE(B359," ",C359)</f>
        <v>99 Staveništní přesun hmot</v>
      </c>
      <c r="D361" s="96"/>
      <c r="E361" s="97"/>
      <c r="F361" s="98"/>
      <c r="G361" s="99">
        <f>SUM(G359:G360)</f>
        <v>0</v>
      </c>
      <c r="O361" s="79">
        <v>4</v>
      </c>
      <c r="BA361" s="100">
        <f>SUM(BA359:BA360)</f>
        <v>0</v>
      </c>
      <c r="BB361" s="100">
        <f>SUM(BB359:BB360)</f>
        <v>0</v>
      </c>
      <c r="BC361" s="100">
        <f>SUM(BC359:BC360)</f>
        <v>0</v>
      </c>
      <c r="BD361" s="100">
        <f>SUM(BD359:BD360)</f>
        <v>0</v>
      </c>
      <c r="BE361" s="100">
        <f>SUM(BE359:BE360)</f>
        <v>0</v>
      </c>
    </row>
    <row r="362" spans="1:104">
      <c r="A362" s="72" t="s">
        <v>29</v>
      </c>
      <c r="B362" s="73" t="s">
        <v>369</v>
      </c>
      <c r="C362" s="74" t="s">
        <v>370</v>
      </c>
      <c r="D362" s="75"/>
      <c r="E362" s="76"/>
      <c r="F362" s="76"/>
      <c r="G362" s="77"/>
      <c r="H362" s="78"/>
      <c r="I362" s="78"/>
      <c r="O362" s="79">
        <v>1</v>
      </c>
    </row>
    <row r="363" spans="1:104" ht="22.5">
      <c r="A363" s="80">
        <v>59</v>
      </c>
      <c r="B363" s="81" t="s">
        <v>371</v>
      </c>
      <c r="C363" s="82" t="s">
        <v>372</v>
      </c>
      <c r="D363" s="83" t="s">
        <v>49</v>
      </c>
      <c r="E363" s="84">
        <v>16.343499999999999</v>
      </c>
      <c r="F363" s="220"/>
      <c r="G363" s="85">
        <f>E363*F363</f>
        <v>0</v>
      </c>
      <c r="O363" s="79">
        <v>2</v>
      </c>
      <c r="AA363" s="55">
        <v>1</v>
      </c>
      <c r="AB363" s="55">
        <v>7</v>
      </c>
      <c r="AC363" s="55">
        <v>7</v>
      </c>
      <c r="AZ363" s="55">
        <v>2</v>
      </c>
      <c r="BA363" s="55">
        <f>IF(AZ363=1,G363,0)</f>
        <v>0</v>
      </c>
      <c r="BB363" s="55">
        <f>IF(AZ363=2,G363,0)</f>
        <v>0</v>
      </c>
      <c r="BC363" s="55">
        <f>IF(AZ363=3,G363,0)</f>
        <v>0</v>
      </c>
      <c r="BD363" s="55">
        <f>IF(AZ363=4,G363,0)</f>
        <v>0</v>
      </c>
      <c r="BE363" s="55">
        <f>IF(AZ363=5,G363,0)</f>
        <v>0</v>
      </c>
      <c r="CA363" s="86">
        <v>1</v>
      </c>
      <c r="CB363" s="86">
        <v>7</v>
      </c>
      <c r="CZ363" s="55">
        <v>2.5200000000000001E-3</v>
      </c>
    </row>
    <row r="364" spans="1:104">
      <c r="A364" s="87"/>
      <c r="B364" s="89"/>
      <c r="C364" s="428" t="s">
        <v>373</v>
      </c>
      <c r="D364" s="429"/>
      <c r="E364" s="90">
        <v>8.0299999999999994</v>
      </c>
      <c r="F364" s="91"/>
      <c r="G364" s="92"/>
      <c r="M364" s="88" t="s">
        <v>373</v>
      </c>
      <c r="O364" s="79"/>
    </row>
    <row r="365" spans="1:104">
      <c r="A365" s="87"/>
      <c r="B365" s="89"/>
      <c r="C365" s="428" t="s">
        <v>374</v>
      </c>
      <c r="D365" s="429"/>
      <c r="E365" s="90">
        <v>10.176</v>
      </c>
      <c r="F365" s="91"/>
      <c r="G365" s="92"/>
      <c r="M365" s="88" t="s">
        <v>374</v>
      </c>
      <c r="O365" s="79"/>
    </row>
    <row r="366" spans="1:104">
      <c r="A366" s="87"/>
      <c r="B366" s="89"/>
      <c r="C366" s="428" t="s">
        <v>125</v>
      </c>
      <c r="D366" s="429"/>
      <c r="E366" s="90">
        <v>-1.8625</v>
      </c>
      <c r="F366" s="91"/>
      <c r="G366" s="92"/>
      <c r="M366" s="88" t="s">
        <v>125</v>
      </c>
      <c r="O366" s="79"/>
    </row>
    <row r="367" spans="1:104">
      <c r="A367" s="80">
        <v>60</v>
      </c>
      <c r="B367" s="81" t="s">
        <v>375</v>
      </c>
      <c r="C367" s="82" t="s">
        <v>376</v>
      </c>
      <c r="D367" s="83" t="s">
        <v>602</v>
      </c>
      <c r="E367" s="84">
        <v>1</v>
      </c>
      <c r="F367" s="220"/>
      <c r="G367" s="85">
        <f>E367*F367</f>
        <v>0</v>
      </c>
      <c r="O367" s="79">
        <v>2</v>
      </c>
      <c r="AA367" s="55">
        <v>7</v>
      </c>
      <c r="AB367" s="55">
        <v>1002</v>
      </c>
      <c r="AC367" s="55">
        <v>5</v>
      </c>
      <c r="AZ367" s="55">
        <v>2</v>
      </c>
      <c r="BA367" s="55">
        <f>IF(AZ367=1,G367,0)</f>
        <v>0</v>
      </c>
      <c r="BB367" s="55">
        <f>IF(AZ367=2,G367,0)</f>
        <v>0</v>
      </c>
      <c r="BC367" s="55">
        <f>IF(AZ367=3,G367,0)</f>
        <v>0</v>
      </c>
      <c r="BD367" s="55">
        <f>IF(AZ367=4,G367,0)</f>
        <v>0</v>
      </c>
      <c r="BE367" s="55">
        <f>IF(AZ367=5,G367,0)</f>
        <v>0</v>
      </c>
      <c r="CA367" s="86">
        <v>7</v>
      </c>
      <c r="CB367" s="86">
        <v>1002</v>
      </c>
      <c r="CZ367" s="55">
        <v>0</v>
      </c>
    </row>
    <row r="368" spans="1:104">
      <c r="A368" s="93"/>
      <c r="B368" s="94" t="s">
        <v>31</v>
      </c>
      <c r="C368" s="95" t="str">
        <f>CONCATENATE(B362," ",C362)</f>
        <v>711 Izolace proti vodě</v>
      </c>
      <c r="D368" s="96"/>
      <c r="E368" s="97"/>
      <c r="F368" s="98"/>
      <c r="G368" s="99">
        <f>SUM(G362:G367)</f>
        <v>0</v>
      </c>
      <c r="O368" s="79">
        <v>4</v>
      </c>
      <c r="BA368" s="100">
        <f>SUM(BA362:BA367)</f>
        <v>0</v>
      </c>
      <c r="BB368" s="100">
        <f>SUM(BB362:BB367)</f>
        <v>0</v>
      </c>
      <c r="BC368" s="100">
        <f>SUM(BC362:BC367)</f>
        <v>0</v>
      </c>
      <c r="BD368" s="100">
        <f>SUM(BD362:BD367)</f>
        <v>0</v>
      </c>
      <c r="BE368" s="100">
        <f>SUM(BE362:BE367)</f>
        <v>0</v>
      </c>
    </row>
    <row r="369" spans="1:104">
      <c r="A369" s="72" t="s">
        <v>29</v>
      </c>
      <c r="B369" s="73" t="s">
        <v>377</v>
      </c>
      <c r="C369" s="74" t="s">
        <v>378</v>
      </c>
      <c r="D369" s="75"/>
      <c r="E369" s="76"/>
      <c r="F369" s="76"/>
      <c r="G369" s="77"/>
      <c r="H369" s="78"/>
      <c r="I369" s="78"/>
      <c r="O369" s="79">
        <v>1</v>
      </c>
    </row>
    <row r="370" spans="1:104" ht="22.5">
      <c r="A370" s="80">
        <v>61</v>
      </c>
      <c r="B370" s="81" t="s">
        <v>379</v>
      </c>
      <c r="C370" s="82" t="s">
        <v>380</v>
      </c>
      <c r="D370" s="83" t="s">
        <v>49</v>
      </c>
      <c r="E370" s="84">
        <v>109.70529999999999</v>
      </c>
      <c r="F370" s="220"/>
      <c r="G370" s="85">
        <f>E370*F370</f>
        <v>0</v>
      </c>
      <c r="O370" s="79">
        <v>2</v>
      </c>
      <c r="AA370" s="55">
        <v>1</v>
      </c>
      <c r="AB370" s="55">
        <v>0</v>
      </c>
      <c r="AC370" s="55">
        <v>0</v>
      </c>
      <c r="AZ370" s="55">
        <v>2</v>
      </c>
      <c r="BA370" s="55">
        <f>IF(AZ370=1,G370,0)</f>
        <v>0</v>
      </c>
      <c r="BB370" s="55">
        <f>IF(AZ370=2,G370,0)</f>
        <v>0</v>
      </c>
      <c r="BC370" s="55">
        <f>IF(AZ370=3,G370,0)</f>
        <v>0</v>
      </c>
      <c r="BD370" s="55">
        <f>IF(AZ370=4,G370,0)</f>
        <v>0</v>
      </c>
      <c r="BE370" s="55">
        <f>IF(AZ370=5,G370,0)</f>
        <v>0</v>
      </c>
      <c r="CA370" s="86">
        <v>1</v>
      </c>
      <c r="CB370" s="86">
        <v>0</v>
      </c>
      <c r="CZ370" s="55">
        <v>0</v>
      </c>
    </row>
    <row r="371" spans="1:104">
      <c r="A371" s="87"/>
      <c r="B371" s="89"/>
      <c r="C371" s="428" t="s">
        <v>251</v>
      </c>
      <c r="D371" s="429"/>
      <c r="E371" s="90">
        <v>17.495699999999999</v>
      </c>
      <c r="F371" s="91"/>
      <c r="G371" s="92"/>
      <c r="M371" s="88" t="s">
        <v>251</v>
      </c>
      <c r="O371" s="79"/>
    </row>
    <row r="372" spans="1:104">
      <c r="A372" s="87"/>
      <c r="B372" s="89"/>
      <c r="C372" s="428" t="s">
        <v>241</v>
      </c>
      <c r="D372" s="429"/>
      <c r="E372" s="90">
        <v>4.0149999999999997</v>
      </c>
      <c r="F372" s="91"/>
      <c r="G372" s="92"/>
      <c r="M372" s="88" t="s">
        <v>241</v>
      </c>
      <c r="O372" s="79"/>
    </row>
    <row r="373" spans="1:104">
      <c r="A373" s="87"/>
      <c r="B373" s="89"/>
      <c r="C373" s="428" t="s">
        <v>242</v>
      </c>
      <c r="D373" s="429"/>
      <c r="E373" s="90">
        <v>11.8705</v>
      </c>
      <c r="F373" s="91"/>
      <c r="G373" s="92"/>
      <c r="M373" s="88" t="s">
        <v>242</v>
      </c>
      <c r="O373" s="79"/>
    </row>
    <row r="374" spans="1:104">
      <c r="A374" s="87"/>
      <c r="B374" s="89"/>
      <c r="C374" s="428" t="s">
        <v>381</v>
      </c>
      <c r="D374" s="429"/>
      <c r="E374" s="90">
        <v>13.665100000000001</v>
      </c>
      <c r="F374" s="91"/>
      <c r="G374" s="92"/>
      <c r="M374" s="88" t="s">
        <v>381</v>
      </c>
      <c r="O374" s="79"/>
    </row>
    <row r="375" spans="1:104">
      <c r="A375" s="87"/>
      <c r="B375" s="89"/>
      <c r="C375" s="428" t="s">
        <v>382</v>
      </c>
      <c r="D375" s="429"/>
      <c r="E375" s="90">
        <v>22.892199999999999</v>
      </c>
      <c r="F375" s="91"/>
      <c r="G375" s="92"/>
      <c r="M375" s="88" t="s">
        <v>382</v>
      </c>
      <c r="O375" s="79"/>
    </row>
    <row r="376" spans="1:104">
      <c r="A376" s="87"/>
      <c r="B376" s="89"/>
      <c r="C376" s="428" t="s">
        <v>254</v>
      </c>
      <c r="D376" s="429"/>
      <c r="E376" s="90">
        <v>28.387899999999998</v>
      </c>
      <c r="F376" s="91"/>
      <c r="G376" s="92"/>
      <c r="M376" s="88" t="s">
        <v>254</v>
      </c>
      <c r="O376" s="79"/>
    </row>
    <row r="377" spans="1:104">
      <c r="A377" s="87"/>
      <c r="B377" s="89"/>
      <c r="C377" s="428" t="s">
        <v>255</v>
      </c>
      <c r="D377" s="429"/>
      <c r="E377" s="90">
        <v>11.3789</v>
      </c>
      <c r="F377" s="91"/>
      <c r="G377" s="92"/>
      <c r="M377" s="88" t="s">
        <v>255</v>
      </c>
      <c r="O377" s="79"/>
    </row>
    <row r="378" spans="1:104" ht="22.5">
      <c r="A378" s="80">
        <v>62</v>
      </c>
      <c r="B378" s="81" t="s">
        <v>383</v>
      </c>
      <c r="C378" s="82" t="s">
        <v>384</v>
      </c>
      <c r="D378" s="83" t="s">
        <v>49</v>
      </c>
      <c r="E378" s="84">
        <v>118.7123</v>
      </c>
      <c r="F378" s="220"/>
      <c r="G378" s="85">
        <f>E378*F378</f>
        <v>0</v>
      </c>
      <c r="O378" s="79">
        <v>2</v>
      </c>
      <c r="AA378" s="55">
        <v>1</v>
      </c>
      <c r="AB378" s="55">
        <v>0</v>
      </c>
      <c r="AC378" s="55">
        <v>0</v>
      </c>
      <c r="AZ378" s="55">
        <v>2</v>
      </c>
      <c r="BA378" s="55">
        <f>IF(AZ378=1,G378,0)</f>
        <v>0</v>
      </c>
      <c r="BB378" s="55">
        <f>IF(AZ378=2,G378,0)</f>
        <v>0</v>
      </c>
      <c r="BC378" s="55">
        <f>IF(AZ378=3,G378,0)</f>
        <v>0</v>
      </c>
      <c r="BD378" s="55">
        <f>IF(AZ378=4,G378,0)</f>
        <v>0</v>
      </c>
      <c r="BE378" s="55">
        <f>IF(AZ378=5,G378,0)</f>
        <v>0</v>
      </c>
      <c r="CA378" s="86">
        <v>1</v>
      </c>
      <c r="CB378" s="86">
        <v>0</v>
      </c>
      <c r="CZ378" s="55">
        <v>1.0000000000000001E-5</v>
      </c>
    </row>
    <row r="379" spans="1:104">
      <c r="A379" s="87"/>
      <c r="B379" s="89"/>
      <c r="C379" s="428" t="s">
        <v>385</v>
      </c>
      <c r="D379" s="429"/>
      <c r="E379" s="90">
        <v>16.892800000000001</v>
      </c>
      <c r="F379" s="91"/>
      <c r="G379" s="92"/>
      <c r="M379" s="88" t="s">
        <v>385</v>
      </c>
      <c r="O379" s="79"/>
    </row>
    <row r="380" spans="1:104">
      <c r="A380" s="87"/>
      <c r="B380" s="89"/>
      <c r="C380" s="428" t="s">
        <v>241</v>
      </c>
      <c r="D380" s="429"/>
      <c r="E380" s="90">
        <v>4.0149999999999997</v>
      </c>
      <c r="F380" s="91"/>
      <c r="G380" s="92"/>
      <c r="M380" s="88" t="s">
        <v>241</v>
      </c>
      <c r="O380" s="79"/>
    </row>
    <row r="381" spans="1:104">
      <c r="A381" s="87"/>
      <c r="B381" s="89"/>
      <c r="C381" s="428" t="s">
        <v>386</v>
      </c>
      <c r="D381" s="429"/>
      <c r="E381" s="90">
        <v>1.0224</v>
      </c>
      <c r="F381" s="91"/>
      <c r="G381" s="92"/>
      <c r="M381" s="88" t="s">
        <v>386</v>
      </c>
      <c r="O381" s="79"/>
    </row>
    <row r="382" spans="1:104">
      <c r="A382" s="87"/>
      <c r="B382" s="89"/>
      <c r="C382" s="428" t="s">
        <v>242</v>
      </c>
      <c r="D382" s="429"/>
      <c r="E382" s="90">
        <v>11.8705</v>
      </c>
      <c r="F382" s="91"/>
      <c r="G382" s="92"/>
      <c r="M382" s="88" t="s">
        <v>242</v>
      </c>
      <c r="O382" s="79"/>
    </row>
    <row r="383" spans="1:104">
      <c r="A383" s="87"/>
      <c r="B383" s="89"/>
      <c r="C383" s="428" t="s">
        <v>387</v>
      </c>
      <c r="D383" s="429"/>
      <c r="E383" s="90">
        <v>1.7712000000000001</v>
      </c>
      <c r="F383" s="91"/>
      <c r="G383" s="92"/>
      <c r="M383" s="88" t="s">
        <v>387</v>
      </c>
      <c r="O383" s="79"/>
    </row>
    <row r="384" spans="1:104">
      <c r="A384" s="87"/>
      <c r="B384" s="89"/>
      <c r="C384" s="428" t="s">
        <v>388</v>
      </c>
      <c r="D384" s="429"/>
      <c r="E384" s="90">
        <v>12.802</v>
      </c>
      <c r="F384" s="91"/>
      <c r="G384" s="92"/>
      <c r="M384" s="88" t="s">
        <v>388</v>
      </c>
      <c r="O384" s="79"/>
    </row>
    <row r="385" spans="1:104">
      <c r="A385" s="87"/>
      <c r="B385" s="89"/>
      <c r="C385" s="428" t="s">
        <v>244</v>
      </c>
      <c r="D385" s="429"/>
      <c r="E385" s="90">
        <v>25.216899999999999</v>
      </c>
      <c r="F385" s="91"/>
      <c r="G385" s="92"/>
      <c r="M385" s="88" t="s">
        <v>244</v>
      </c>
      <c r="O385" s="79"/>
    </row>
    <row r="386" spans="1:104">
      <c r="A386" s="87"/>
      <c r="B386" s="89"/>
      <c r="C386" s="428" t="s">
        <v>389</v>
      </c>
      <c r="D386" s="429"/>
      <c r="E386" s="90">
        <v>2.1179999999999999</v>
      </c>
      <c r="F386" s="91"/>
      <c r="G386" s="92"/>
      <c r="M386" s="88" t="s">
        <v>389</v>
      </c>
      <c r="O386" s="79"/>
    </row>
    <row r="387" spans="1:104">
      <c r="A387" s="87"/>
      <c r="B387" s="89"/>
      <c r="C387" s="428" t="s">
        <v>245</v>
      </c>
      <c r="D387" s="429"/>
      <c r="E387" s="90">
        <v>27.820900000000002</v>
      </c>
      <c r="F387" s="91"/>
      <c r="G387" s="92"/>
      <c r="M387" s="88" t="s">
        <v>245</v>
      </c>
      <c r="O387" s="79"/>
    </row>
    <row r="388" spans="1:104">
      <c r="A388" s="87"/>
      <c r="B388" s="89"/>
      <c r="C388" s="428" t="s">
        <v>390</v>
      </c>
      <c r="D388" s="429"/>
      <c r="E388" s="90">
        <v>2.6831999999999998</v>
      </c>
      <c r="F388" s="91"/>
      <c r="G388" s="92"/>
      <c r="M388" s="88" t="s">
        <v>390</v>
      </c>
      <c r="O388" s="79"/>
    </row>
    <row r="389" spans="1:104">
      <c r="A389" s="87"/>
      <c r="B389" s="89"/>
      <c r="C389" s="428" t="s">
        <v>246</v>
      </c>
      <c r="D389" s="429"/>
      <c r="E389" s="90">
        <v>10.634600000000001</v>
      </c>
      <c r="F389" s="91"/>
      <c r="G389" s="92"/>
      <c r="M389" s="88" t="s">
        <v>246</v>
      </c>
      <c r="O389" s="79"/>
    </row>
    <row r="390" spans="1:104">
      <c r="A390" s="87"/>
      <c r="B390" s="89"/>
      <c r="C390" s="428" t="s">
        <v>391</v>
      </c>
      <c r="D390" s="429"/>
      <c r="E390" s="90">
        <v>1.8648</v>
      </c>
      <c r="F390" s="91"/>
      <c r="G390" s="92"/>
      <c r="M390" s="88" t="s">
        <v>391</v>
      </c>
      <c r="O390" s="79"/>
    </row>
    <row r="391" spans="1:104">
      <c r="A391" s="80">
        <v>63</v>
      </c>
      <c r="B391" s="81" t="s">
        <v>392</v>
      </c>
      <c r="C391" s="82" t="s">
        <v>393</v>
      </c>
      <c r="D391" s="83" t="s">
        <v>43</v>
      </c>
      <c r="E391" s="84">
        <v>8.7767999999999997</v>
      </c>
      <c r="F391" s="220"/>
      <c r="G391" s="85">
        <f>E391*F391</f>
        <v>0</v>
      </c>
      <c r="O391" s="79">
        <v>2</v>
      </c>
      <c r="AA391" s="55">
        <v>3</v>
      </c>
      <c r="AB391" s="55">
        <v>7</v>
      </c>
      <c r="AC391" s="55">
        <v>28375705</v>
      </c>
      <c r="AZ391" s="55">
        <v>2</v>
      </c>
      <c r="BA391" s="55">
        <f>IF(AZ391=1,G391,0)</f>
        <v>0</v>
      </c>
      <c r="BB391" s="55">
        <f>IF(AZ391=2,G391,0)</f>
        <v>0</v>
      </c>
      <c r="BC391" s="55">
        <f>IF(AZ391=3,G391,0)</f>
        <v>0</v>
      </c>
      <c r="BD391" s="55">
        <f>IF(AZ391=4,G391,0)</f>
        <v>0</v>
      </c>
      <c r="BE391" s="55">
        <f>IF(AZ391=5,G391,0)</f>
        <v>0</v>
      </c>
      <c r="CA391" s="86">
        <v>3</v>
      </c>
      <c r="CB391" s="86">
        <v>7</v>
      </c>
      <c r="CZ391" s="55">
        <v>2.5000000000000001E-2</v>
      </c>
    </row>
    <row r="392" spans="1:104">
      <c r="A392" s="87"/>
      <c r="B392" s="89"/>
      <c r="C392" s="428" t="s">
        <v>394</v>
      </c>
      <c r="D392" s="429"/>
      <c r="E392" s="90">
        <v>8.7767999999999997</v>
      </c>
      <c r="F392" s="91"/>
      <c r="G392" s="92"/>
      <c r="M392" s="88" t="s">
        <v>394</v>
      </c>
      <c r="O392" s="79"/>
    </row>
    <row r="393" spans="1:104">
      <c r="A393" s="80">
        <v>64</v>
      </c>
      <c r="B393" s="81" t="s">
        <v>395</v>
      </c>
      <c r="C393" s="82" t="s">
        <v>396</v>
      </c>
      <c r="D393" s="83" t="s">
        <v>602</v>
      </c>
      <c r="E393" s="84">
        <v>1</v>
      </c>
      <c r="F393" s="220"/>
      <c r="G393" s="85">
        <f>E393*F393</f>
        <v>0</v>
      </c>
      <c r="O393" s="79">
        <v>2</v>
      </c>
      <c r="AA393" s="55">
        <v>7</v>
      </c>
      <c r="AB393" s="55">
        <v>1002</v>
      </c>
      <c r="AC393" s="55">
        <v>5</v>
      </c>
      <c r="AZ393" s="55">
        <v>2</v>
      </c>
      <c r="BA393" s="55">
        <f>IF(AZ393=1,G393,0)</f>
        <v>0</v>
      </c>
      <c r="BB393" s="55">
        <f>IF(AZ393=2,G393,0)</f>
        <v>0</v>
      </c>
      <c r="BC393" s="55">
        <f>IF(AZ393=3,G393,0)</f>
        <v>0</v>
      </c>
      <c r="BD393" s="55">
        <f>IF(AZ393=4,G393,0)</f>
        <v>0</v>
      </c>
      <c r="BE393" s="55">
        <f>IF(AZ393=5,G393,0)</f>
        <v>0</v>
      </c>
      <c r="CA393" s="86">
        <v>7</v>
      </c>
      <c r="CB393" s="86">
        <v>1002</v>
      </c>
      <c r="CZ393" s="55">
        <v>0</v>
      </c>
    </row>
    <row r="394" spans="1:104">
      <c r="A394" s="93"/>
      <c r="B394" s="94" t="s">
        <v>31</v>
      </c>
      <c r="C394" s="95" t="str">
        <f>CONCATENATE(B369," ",C369)</f>
        <v>713 Izolace tepelné</v>
      </c>
      <c r="D394" s="96"/>
      <c r="E394" s="97"/>
      <c r="F394" s="98"/>
      <c r="G394" s="99">
        <f>SUM(G369:G393)</f>
        <v>0</v>
      </c>
      <c r="O394" s="79">
        <v>4</v>
      </c>
      <c r="BA394" s="100">
        <f>SUM(BA369:BA393)</f>
        <v>0</v>
      </c>
      <c r="BB394" s="100">
        <f>SUM(BB369:BB393)</f>
        <v>0</v>
      </c>
      <c r="BC394" s="100">
        <f>SUM(BC369:BC393)</f>
        <v>0</v>
      </c>
      <c r="BD394" s="100">
        <f>SUM(BD369:BD393)</f>
        <v>0</v>
      </c>
      <c r="BE394" s="100">
        <f>SUM(BE369:BE393)</f>
        <v>0</v>
      </c>
    </row>
    <row r="395" spans="1:104">
      <c r="A395" s="72" t="s">
        <v>29</v>
      </c>
      <c r="B395" s="73" t="s">
        <v>397</v>
      </c>
      <c r="C395" s="74" t="s">
        <v>398</v>
      </c>
      <c r="D395" s="75"/>
      <c r="E395" s="76"/>
      <c r="F395" s="76"/>
      <c r="G395" s="77"/>
      <c r="H395" s="78"/>
      <c r="I395" s="78"/>
      <c r="O395" s="79">
        <v>1</v>
      </c>
    </row>
    <row r="396" spans="1:104">
      <c r="A396" s="80">
        <v>68</v>
      </c>
      <c r="B396" s="81" t="s">
        <v>399</v>
      </c>
      <c r="C396" s="82" t="s">
        <v>400</v>
      </c>
      <c r="D396" s="83" t="s">
        <v>49</v>
      </c>
      <c r="E396" s="84">
        <v>109.70529999999999</v>
      </c>
      <c r="F396" s="220"/>
      <c r="G396" s="85">
        <f>E396*F396</f>
        <v>0</v>
      </c>
      <c r="O396" s="79">
        <v>2</v>
      </c>
      <c r="AA396" s="55">
        <v>1</v>
      </c>
      <c r="AB396" s="55">
        <v>7</v>
      </c>
      <c r="AC396" s="55">
        <v>7</v>
      </c>
      <c r="AZ396" s="55">
        <v>2</v>
      </c>
      <c r="BA396" s="55">
        <f>IF(AZ396=1,G396,0)</f>
        <v>0</v>
      </c>
      <c r="BB396" s="55">
        <f>IF(AZ396=2,G396,0)</f>
        <v>0</v>
      </c>
      <c r="BC396" s="55">
        <f>IF(AZ396=3,G396,0)</f>
        <v>0</v>
      </c>
      <c r="BD396" s="55">
        <f>IF(AZ396=4,G396,0)</f>
        <v>0</v>
      </c>
      <c r="BE396" s="55">
        <f>IF(AZ396=5,G396,0)</f>
        <v>0</v>
      </c>
      <c r="CA396" s="86">
        <v>1</v>
      </c>
      <c r="CB396" s="86">
        <v>7</v>
      </c>
      <c r="CZ396" s="55">
        <v>0</v>
      </c>
    </row>
    <row r="397" spans="1:104">
      <c r="A397" s="87"/>
      <c r="B397" s="89"/>
      <c r="C397" s="428" t="s">
        <v>251</v>
      </c>
      <c r="D397" s="429"/>
      <c r="E397" s="90">
        <v>17.495699999999999</v>
      </c>
      <c r="F397" s="91"/>
      <c r="G397" s="92"/>
      <c r="M397" s="88" t="s">
        <v>251</v>
      </c>
      <c r="O397" s="79"/>
    </row>
    <row r="398" spans="1:104">
      <c r="A398" s="87"/>
      <c r="B398" s="89"/>
      <c r="C398" s="428" t="s">
        <v>241</v>
      </c>
      <c r="D398" s="429"/>
      <c r="E398" s="90">
        <v>4.0149999999999997</v>
      </c>
      <c r="F398" s="91"/>
      <c r="G398" s="92"/>
      <c r="M398" s="88" t="s">
        <v>241</v>
      </c>
      <c r="O398" s="79"/>
    </row>
    <row r="399" spans="1:104">
      <c r="A399" s="87"/>
      <c r="B399" s="89"/>
      <c r="C399" s="428" t="s">
        <v>242</v>
      </c>
      <c r="D399" s="429"/>
      <c r="E399" s="90">
        <v>11.8705</v>
      </c>
      <c r="F399" s="91"/>
      <c r="G399" s="92"/>
      <c r="M399" s="88" t="s">
        <v>242</v>
      </c>
      <c r="O399" s="79"/>
    </row>
    <row r="400" spans="1:104">
      <c r="A400" s="87"/>
      <c r="B400" s="89"/>
      <c r="C400" s="428" t="s">
        <v>252</v>
      </c>
      <c r="D400" s="429"/>
      <c r="E400" s="90">
        <v>11.340400000000001</v>
      </c>
      <c r="F400" s="91"/>
      <c r="G400" s="92"/>
      <c r="M400" s="88" t="s">
        <v>252</v>
      </c>
      <c r="O400" s="79"/>
    </row>
    <row r="401" spans="1:104">
      <c r="A401" s="87"/>
      <c r="B401" s="89"/>
      <c r="C401" s="428" t="s">
        <v>127</v>
      </c>
      <c r="D401" s="429"/>
      <c r="E401" s="90">
        <v>0</v>
      </c>
      <c r="F401" s="91"/>
      <c r="G401" s="92"/>
      <c r="M401" s="88">
        <v>0</v>
      </c>
      <c r="O401" s="79"/>
    </row>
    <row r="402" spans="1:104">
      <c r="A402" s="87"/>
      <c r="B402" s="89"/>
      <c r="C402" s="428" t="s">
        <v>253</v>
      </c>
      <c r="D402" s="429"/>
      <c r="E402" s="90">
        <v>25.216899999999999</v>
      </c>
      <c r="F402" s="91"/>
      <c r="G402" s="92"/>
      <c r="M402" s="88" t="s">
        <v>253</v>
      </c>
      <c r="O402" s="79"/>
    </row>
    <row r="403" spans="1:104">
      <c r="A403" s="87"/>
      <c r="B403" s="89"/>
      <c r="C403" s="428" t="s">
        <v>254</v>
      </c>
      <c r="D403" s="429"/>
      <c r="E403" s="90">
        <v>28.387899999999998</v>
      </c>
      <c r="F403" s="91"/>
      <c r="G403" s="92"/>
      <c r="M403" s="88" t="s">
        <v>254</v>
      </c>
      <c r="O403" s="79"/>
    </row>
    <row r="404" spans="1:104">
      <c r="A404" s="87"/>
      <c r="B404" s="89"/>
      <c r="C404" s="428" t="s">
        <v>255</v>
      </c>
      <c r="D404" s="429"/>
      <c r="E404" s="90">
        <v>11.3789</v>
      </c>
      <c r="F404" s="91"/>
      <c r="G404" s="92"/>
      <c r="M404" s="88" t="s">
        <v>255</v>
      </c>
      <c r="O404" s="79"/>
    </row>
    <row r="405" spans="1:104">
      <c r="A405" s="80">
        <v>69</v>
      </c>
      <c r="B405" s="81" t="s">
        <v>401</v>
      </c>
      <c r="C405" s="82" t="s">
        <v>402</v>
      </c>
      <c r="D405" s="83" t="s">
        <v>43</v>
      </c>
      <c r="E405" s="84">
        <v>3.0226999999999999</v>
      </c>
      <c r="F405" s="220"/>
      <c r="G405" s="85">
        <f>E405*F405</f>
        <v>0</v>
      </c>
      <c r="O405" s="79">
        <v>2</v>
      </c>
      <c r="AA405" s="55">
        <v>1</v>
      </c>
      <c r="AB405" s="55">
        <v>7</v>
      </c>
      <c r="AC405" s="55">
        <v>7</v>
      </c>
      <c r="AZ405" s="55">
        <v>2</v>
      </c>
      <c r="BA405" s="55">
        <f>IF(AZ405=1,G405,0)</f>
        <v>0</v>
      </c>
      <c r="BB405" s="55">
        <f>IF(AZ405=2,G405,0)</f>
        <v>0</v>
      </c>
      <c r="BC405" s="55">
        <f>IF(AZ405=3,G405,0)</f>
        <v>0</v>
      </c>
      <c r="BD405" s="55">
        <f>IF(AZ405=4,G405,0)</f>
        <v>0</v>
      </c>
      <c r="BE405" s="55">
        <f>IF(AZ405=5,G405,0)</f>
        <v>0</v>
      </c>
      <c r="CA405" s="86">
        <v>1</v>
      </c>
      <c r="CB405" s="86">
        <v>7</v>
      </c>
      <c r="CZ405" s="55">
        <v>2.9499999999999999E-3</v>
      </c>
    </row>
    <row r="406" spans="1:104">
      <c r="A406" s="87"/>
      <c r="B406" s="89"/>
      <c r="C406" s="428" t="s">
        <v>403</v>
      </c>
      <c r="D406" s="429"/>
      <c r="E406" s="90">
        <v>1.0732999999999999</v>
      </c>
      <c r="F406" s="91"/>
      <c r="G406" s="92"/>
      <c r="M406" s="88" t="s">
        <v>403</v>
      </c>
      <c r="O406" s="79"/>
    </row>
    <row r="407" spans="1:104">
      <c r="A407" s="87"/>
      <c r="B407" s="89"/>
      <c r="C407" s="428" t="s">
        <v>404</v>
      </c>
      <c r="D407" s="429"/>
      <c r="E407" s="90">
        <v>1.9494</v>
      </c>
      <c r="F407" s="91"/>
      <c r="G407" s="92"/>
      <c r="M407" s="88" t="s">
        <v>404</v>
      </c>
      <c r="O407" s="79"/>
    </row>
    <row r="408" spans="1:104">
      <c r="A408" s="80">
        <v>70</v>
      </c>
      <c r="B408" s="81" t="s">
        <v>405</v>
      </c>
      <c r="C408" s="82" t="s">
        <v>406</v>
      </c>
      <c r="D408" s="83" t="s">
        <v>49</v>
      </c>
      <c r="E408" s="84">
        <v>15.1</v>
      </c>
      <c r="F408" s="220"/>
      <c r="G408" s="85">
        <f>E408*F408</f>
        <v>0</v>
      </c>
      <c r="O408" s="79">
        <v>2</v>
      </c>
      <c r="AA408" s="55">
        <v>1</v>
      </c>
      <c r="AB408" s="55">
        <v>7</v>
      </c>
      <c r="AC408" s="55">
        <v>7</v>
      </c>
      <c r="AZ408" s="55">
        <v>2</v>
      </c>
      <c r="BA408" s="55">
        <f>IF(AZ408=1,G408,0)</f>
        <v>0</v>
      </c>
      <c r="BB408" s="55">
        <f>IF(AZ408=2,G408,0)</f>
        <v>0</v>
      </c>
      <c r="BC408" s="55">
        <f>IF(AZ408=3,G408,0)</f>
        <v>0</v>
      </c>
      <c r="BD408" s="55">
        <f>IF(AZ408=4,G408,0)</f>
        <v>0</v>
      </c>
      <c r="BE408" s="55">
        <f>IF(AZ408=5,G408,0)</f>
        <v>0</v>
      </c>
      <c r="CA408" s="86">
        <v>1</v>
      </c>
      <c r="CB408" s="86">
        <v>7</v>
      </c>
      <c r="CZ408" s="55">
        <v>0</v>
      </c>
    </row>
    <row r="409" spans="1:104">
      <c r="A409" s="87"/>
      <c r="B409" s="89"/>
      <c r="C409" s="428" t="s">
        <v>288</v>
      </c>
      <c r="D409" s="429"/>
      <c r="E409" s="90">
        <v>15.1</v>
      </c>
      <c r="F409" s="91"/>
      <c r="G409" s="92"/>
      <c r="M409" s="88" t="s">
        <v>288</v>
      </c>
      <c r="O409" s="79"/>
    </row>
    <row r="410" spans="1:104">
      <c r="A410" s="80">
        <v>71</v>
      </c>
      <c r="B410" s="81" t="s">
        <v>407</v>
      </c>
      <c r="C410" s="82" t="s">
        <v>408</v>
      </c>
      <c r="D410" s="83" t="s">
        <v>49</v>
      </c>
      <c r="E410" s="84">
        <v>96.595200000000006</v>
      </c>
      <c r="F410" s="220"/>
      <c r="G410" s="85">
        <f>E410*F410</f>
        <v>0</v>
      </c>
      <c r="O410" s="79">
        <v>2</v>
      </c>
      <c r="AA410" s="55">
        <v>3</v>
      </c>
      <c r="AB410" s="55">
        <v>7</v>
      </c>
      <c r="AC410" s="55" t="s">
        <v>407</v>
      </c>
      <c r="AZ410" s="55">
        <v>2</v>
      </c>
      <c r="BA410" s="55">
        <f>IF(AZ410=1,G410,0)</f>
        <v>0</v>
      </c>
      <c r="BB410" s="55">
        <f>IF(AZ410=2,G410,0)</f>
        <v>0</v>
      </c>
      <c r="BC410" s="55">
        <f>IF(AZ410=3,G410,0)</f>
        <v>0</v>
      </c>
      <c r="BD410" s="55">
        <f>IF(AZ410=4,G410,0)</f>
        <v>0</v>
      </c>
      <c r="BE410" s="55">
        <f>IF(AZ410=5,G410,0)</f>
        <v>0</v>
      </c>
      <c r="CA410" s="86">
        <v>3</v>
      </c>
      <c r="CB410" s="86">
        <v>7</v>
      </c>
      <c r="CZ410" s="55">
        <v>7.9000000000000008E-3</v>
      </c>
    </row>
    <row r="411" spans="1:104">
      <c r="A411" s="87"/>
      <c r="B411" s="89"/>
      <c r="C411" s="428" t="s">
        <v>409</v>
      </c>
      <c r="D411" s="429"/>
      <c r="E411" s="90">
        <v>96.595200000000006</v>
      </c>
      <c r="F411" s="91"/>
      <c r="G411" s="92"/>
      <c r="M411" s="88" t="s">
        <v>409</v>
      </c>
      <c r="O411" s="79"/>
    </row>
    <row r="412" spans="1:104">
      <c r="A412" s="80">
        <v>72</v>
      </c>
      <c r="B412" s="81" t="s">
        <v>410</v>
      </c>
      <c r="C412" s="82" t="s">
        <v>411</v>
      </c>
      <c r="D412" s="83" t="s">
        <v>49</v>
      </c>
      <c r="E412" s="84">
        <v>140.35679999999999</v>
      </c>
      <c r="F412" s="220"/>
      <c r="G412" s="85">
        <f>E412*F412</f>
        <v>0</v>
      </c>
      <c r="O412" s="79">
        <v>2</v>
      </c>
      <c r="AA412" s="55">
        <v>3</v>
      </c>
      <c r="AB412" s="55">
        <v>7</v>
      </c>
      <c r="AC412" s="55" t="s">
        <v>410</v>
      </c>
      <c r="AZ412" s="55">
        <v>2</v>
      </c>
      <c r="BA412" s="55">
        <f>IF(AZ412=1,G412,0)</f>
        <v>0</v>
      </c>
      <c r="BB412" s="55">
        <f>IF(AZ412=2,G412,0)</f>
        <v>0</v>
      </c>
      <c r="BC412" s="55">
        <f>IF(AZ412=3,G412,0)</f>
        <v>0</v>
      </c>
      <c r="BD412" s="55">
        <f>IF(AZ412=4,G412,0)</f>
        <v>0</v>
      </c>
      <c r="BE412" s="55">
        <f>IF(AZ412=5,G412,0)</f>
        <v>0</v>
      </c>
      <c r="CA412" s="86">
        <v>3</v>
      </c>
      <c r="CB412" s="86">
        <v>7</v>
      </c>
      <c r="CZ412" s="55">
        <v>9.4999999999999998E-3</v>
      </c>
    </row>
    <row r="413" spans="1:104">
      <c r="A413" s="87"/>
      <c r="B413" s="89"/>
      <c r="C413" s="428" t="s">
        <v>412</v>
      </c>
      <c r="D413" s="429"/>
      <c r="E413" s="90">
        <v>140.35679999999999</v>
      </c>
      <c r="F413" s="91"/>
      <c r="G413" s="92"/>
      <c r="M413" s="88" t="s">
        <v>412</v>
      </c>
      <c r="O413" s="79"/>
    </row>
    <row r="414" spans="1:104">
      <c r="A414" s="80">
        <v>73</v>
      </c>
      <c r="B414" s="81" t="s">
        <v>413</v>
      </c>
      <c r="C414" s="82" t="s">
        <v>414</v>
      </c>
      <c r="D414" s="83" t="s">
        <v>602</v>
      </c>
      <c r="E414" s="84">
        <v>1</v>
      </c>
      <c r="F414" s="220"/>
      <c r="G414" s="85">
        <f>E414*F414</f>
        <v>0</v>
      </c>
      <c r="O414" s="79">
        <v>2</v>
      </c>
      <c r="AA414" s="55">
        <v>7</v>
      </c>
      <c r="AB414" s="55">
        <v>1002</v>
      </c>
      <c r="AC414" s="55">
        <v>5</v>
      </c>
      <c r="AZ414" s="55">
        <v>2</v>
      </c>
      <c r="BA414" s="55">
        <f>IF(AZ414=1,G414,0)</f>
        <v>0</v>
      </c>
      <c r="BB414" s="55">
        <f>IF(AZ414=2,G414,0)</f>
        <v>0</v>
      </c>
      <c r="BC414" s="55">
        <f>IF(AZ414=3,G414,0)</f>
        <v>0</v>
      </c>
      <c r="BD414" s="55">
        <f>IF(AZ414=4,G414,0)</f>
        <v>0</v>
      </c>
      <c r="BE414" s="55">
        <f>IF(AZ414=5,G414,0)</f>
        <v>0</v>
      </c>
      <c r="CA414" s="86">
        <v>7</v>
      </c>
      <c r="CB414" s="86">
        <v>1002</v>
      </c>
      <c r="CZ414" s="55">
        <v>0</v>
      </c>
    </row>
    <row r="415" spans="1:104">
      <c r="A415" s="93"/>
      <c r="B415" s="94" t="s">
        <v>31</v>
      </c>
      <c r="C415" s="95" t="str">
        <f>CONCATENATE(B395," ",C395)</f>
        <v>762 Konstrukce tesařské</v>
      </c>
      <c r="D415" s="96"/>
      <c r="E415" s="97"/>
      <c r="F415" s="98"/>
      <c r="G415" s="99">
        <f>SUM(G395:G414)</f>
        <v>0</v>
      </c>
      <c r="O415" s="79">
        <v>4</v>
      </c>
      <c r="BA415" s="100">
        <f>SUM(BA395:BA414)</f>
        <v>0</v>
      </c>
      <c r="BB415" s="100">
        <f>SUM(BB395:BB414)</f>
        <v>0</v>
      </c>
      <c r="BC415" s="100">
        <f>SUM(BC395:BC414)</f>
        <v>0</v>
      </c>
      <c r="BD415" s="100">
        <f>SUM(BD395:BD414)</f>
        <v>0</v>
      </c>
      <c r="BE415" s="100">
        <f>SUM(BE395:BE414)</f>
        <v>0</v>
      </c>
    </row>
    <row r="416" spans="1:104">
      <c r="A416" s="72" t="s">
        <v>29</v>
      </c>
      <c r="B416" s="73" t="s">
        <v>415</v>
      </c>
      <c r="C416" s="74" t="s">
        <v>416</v>
      </c>
      <c r="D416" s="75"/>
      <c r="E416" s="76"/>
      <c r="F416" s="76"/>
      <c r="G416" s="77"/>
      <c r="H416" s="78"/>
      <c r="I416" s="78"/>
      <c r="O416" s="79">
        <v>1</v>
      </c>
    </row>
    <row r="417" spans="1:104">
      <c r="A417" s="80">
        <v>74</v>
      </c>
      <c r="B417" s="81" t="s">
        <v>417</v>
      </c>
      <c r="C417" s="82" t="s">
        <v>418</v>
      </c>
      <c r="D417" s="83" t="s">
        <v>30</v>
      </c>
      <c r="E417" s="84">
        <v>1</v>
      </c>
      <c r="F417" s="220"/>
      <c r="G417" s="85">
        <f>E417*F417</f>
        <v>0</v>
      </c>
      <c r="O417" s="79">
        <v>2</v>
      </c>
      <c r="AA417" s="55">
        <v>1</v>
      </c>
      <c r="AB417" s="55">
        <v>7</v>
      </c>
      <c r="AC417" s="55">
        <v>7</v>
      </c>
      <c r="AZ417" s="55">
        <v>2</v>
      </c>
      <c r="BA417" s="55">
        <f>IF(AZ417=1,G417,0)</f>
        <v>0</v>
      </c>
      <c r="BB417" s="55">
        <f>IF(AZ417=2,G417,0)</f>
        <v>0</v>
      </c>
      <c r="BC417" s="55">
        <f>IF(AZ417=3,G417,0)</f>
        <v>0</v>
      </c>
      <c r="BD417" s="55">
        <f>IF(AZ417=4,G417,0)</f>
        <v>0</v>
      </c>
      <c r="BE417" s="55">
        <f>IF(AZ417=5,G417,0)</f>
        <v>0</v>
      </c>
      <c r="CA417" s="86">
        <v>1</v>
      </c>
      <c r="CB417" s="86">
        <v>7</v>
      </c>
      <c r="CZ417" s="55">
        <v>0</v>
      </c>
    </row>
    <row r="418" spans="1:104">
      <c r="A418" s="80">
        <v>75</v>
      </c>
      <c r="B418" s="81" t="s">
        <v>419</v>
      </c>
      <c r="C418" s="82" t="s">
        <v>420</v>
      </c>
      <c r="D418" s="83" t="s">
        <v>30</v>
      </c>
      <c r="E418" s="84">
        <v>1</v>
      </c>
      <c r="F418" s="220"/>
      <c r="G418" s="85">
        <f>E418*F418</f>
        <v>0</v>
      </c>
      <c r="O418" s="79">
        <v>2</v>
      </c>
      <c r="AA418" s="55">
        <v>1</v>
      </c>
      <c r="AB418" s="55">
        <v>7</v>
      </c>
      <c r="AC418" s="55">
        <v>7</v>
      </c>
      <c r="AZ418" s="55">
        <v>2</v>
      </c>
      <c r="BA418" s="55">
        <f>IF(AZ418=1,G418,0)</f>
        <v>0</v>
      </c>
      <c r="BB418" s="55">
        <f>IF(AZ418=2,G418,0)</f>
        <v>0</v>
      </c>
      <c r="BC418" s="55">
        <f>IF(AZ418=3,G418,0)</f>
        <v>0</v>
      </c>
      <c r="BD418" s="55">
        <f>IF(AZ418=4,G418,0)</f>
        <v>0</v>
      </c>
      <c r="BE418" s="55">
        <f>IF(AZ418=5,G418,0)</f>
        <v>0</v>
      </c>
      <c r="CA418" s="86">
        <v>1</v>
      </c>
      <c r="CB418" s="86">
        <v>7</v>
      </c>
      <c r="CZ418" s="55">
        <v>0</v>
      </c>
    </row>
    <row r="419" spans="1:104">
      <c r="A419" s="80">
        <v>76</v>
      </c>
      <c r="B419" s="81" t="s">
        <v>421</v>
      </c>
      <c r="C419" s="82" t="s">
        <v>422</v>
      </c>
      <c r="D419" s="83" t="s">
        <v>602</v>
      </c>
      <c r="E419" s="84">
        <v>1</v>
      </c>
      <c r="F419" s="220"/>
      <c r="G419" s="85">
        <f>E419*F419</f>
        <v>0</v>
      </c>
      <c r="O419" s="79">
        <v>2</v>
      </c>
      <c r="AA419" s="55">
        <v>7</v>
      </c>
      <c r="AB419" s="55">
        <v>1002</v>
      </c>
      <c r="AC419" s="55">
        <v>5</v>
      </c>
      <c r="AZ419" s="55">
        <v>2</v>
      </c>
      <c r="BA419" s="55">
        <f>IF(AZ419=1,G419,0)</f>
        <v>0</v>
      </c>
      <c r="BB419" s="55">
        <f>IF(AZ419=2,G419,0)</f>
        <v>0</v>
      </c>
      <c r="BC419" s="55">
        <f>IF(AZ419=3,G419,0)</f>
        <v>0</v>
      </c>
      <c r="BD419" s="55">
        <f>IF(AZ419=4,G419,0)</f>
        <v>0</v>
      </c>
      <c r="BE419" s="55">
        <f>IF(AZ419=5,G419,0)</f>
        <v>0</v>
      </c>
      <c r="CA419" s="86">
        <v>7</v>
      </c>
      <c r="CB419" s="86">
        <v>1002</v>
      </c>
      <c r="CZ419" s="55">
        <v>0</v>
      </c>
    </row>
    <row r="420" spans="1:104">
      <c r="A420" s="93"/>
      <c r="B420" s="94" t="s">
        <v>31</v>
      </c>
      <c r="C420" s="95" t="str">
        <f>CONCATENATE(B416," ",C416)</f>
        <v>764 Konstrukce klempířské</v>
      </c>
      <c r="D420" s="96"/>
      <c r="E420" s="97"/>
      <c r="F420" s="98"/>
      <c r="G420" s="99">
        <f>SUM(G416:G419)</f>
        <v>0</v>
      </c>
      <c r="O420" s="79">
        <v>4</v>
      </c>
      <c r="BA420" s="100">
        <f>SUM(BA416:BA419)</f>
        <v>0</v>
      </c>
      <c r="BB420" s="100">
        <f>SUM(BB416:BB419)</f>
        <v>0</v>
      </c>
      <c r="BC420" s="100">
        <f>SUM(BC416:BC419)</f>
        <v>0</v>
      </c>
      <c r="BD420" s="100">
        <f>SUM(BD416:BD419)</f>
        <v>0</v>
      </c>
      <c r="BE420" s="100">
        <f>SUM(BE416:BE419)</f>
        <v>0</v>
      </c>
    </row>
    <row r="421" spans="1:104">
      <c r="A421" s="72" t="s">
        <v>29</v>
      </c>
      <c r="B421" s="73" t="s">
        <v>423</v>
      </c>
      <c r="C421" s="74" t="s">
        <v>424</v>
      </c>
      <c r="D421" s="75"/>
      <c r="E421" s="76"/>
      <c r="F421" s="76"/>
      <c r="G421" s="77"/>
      <c r="H421" s="78"/>
      <c r="I421" s="78"/>
      <c r="O421" s="79">
        <v>1</v>
      </c>
    </row>
    <row r="422" spans="1:104">
      <c r="A422" s="80">
        <v>77</v>
      </c>
      <c r="B422" s="81" t="s">
        <v>425</v>
      </c>
      <c r="C422" s="82" t="s">
        <v>426</v>
      </c>
      <c r="D422" s="83" t="s">
        <v>166</v>
      </c>
      <c r="E422" s="84">
        <v>1.49</v>
      </c>
      <c r="F422" s="220"/>
      <c r="G422" s="85">
        <f t="shared" ref="G422:G431" si="0">E422*F422</f>
        <v>0</v>
      </c>
      <c r="O422" s="79">
        <v>2</v>
      </c>
      <c r="AA422" s="55">
        <v>1</v>
      </c>
      <c r="AB422" s="55">
        <v>0</v>
      </c>
      <c r="AC422" s="55">
        <v>0</v>
      </c>
      <c r="AZ422" s="55">
        <v>2</v>
      </c>
      <c r="BA422" s="55">
        <f t="shared" ref="BA422:BA431" si="1">IF(AZ422=1,G422,0)</f>
        <v>0</v>
      </c>
      <c r="BB422" s="55">
        <f t="shared" ref="BB422:BB431" si="2">IF(AZ422=2,G422,0)</f>
        <v>0</v>
      </c>
      <c r="BC422" s="55">
        <f t="shared" ref="BC422:BC431" si="3">IF(AZ422=3,G422,0)</f>
        <v>0</v>
      </c>
      <c r="BD422" s="55">
        <f t="shared" ref="BD422:BD431" si="4">IF(AZ422=4,G422,0)</f>
        <v>0</v>
      </c>
      <c r="BE422" s="55">
        <f t="shared" ref="BE422:BE431" si="5">IF(AZ422=5,G422,0)</f>
        <v>0</v>
      </c>
      <c r="CA422" s="86">
        <v>1</v>
      </c>
      <c r="CB422" s="86">
        <v>0</v>
      </c>
      <c r="CZ422" s="55">
        <v>0</v>
      </c>
    </row>
    <row r="423" spans="1:104" ht="22.5">
      <c r="A423" s="80">
        <v>78</v>
      </c>
      <c r="B423" s="81" t="s">
        <v>427</v>
      </c>
      <c r="C423" s="82" t="s">
        <v>428</v>
      </c>
      <c r="D423" s="83" t="s">
        <v>30</v>
      </c>
      <c r="E423" s="84">
        <v>1</v>
      </c>
      <c r="F423" s="220"/>
      <c r="G423" s="85">
        <f t="shared" si="0"/>
        <v>0</v>
      </c>
      <c r="O423" s="79">
        <v>2</v>
      </c>
      <c r="AA423" s="55">
        <v>1</v>
      </c>
      <c r="AB423" s="55">
        <v>7</v>
      </c>
      <c r="AC423" s="55">
        <v>7</v>
      </c>
      <c r="AZ423" s="55">
        <v>2</v>
      </c>
      <c r="BA423" s="55">
        <f t="shared" si="1"/>
        <v>0</v>
      </c>
      <c r="BB423" s="55">
        <f t="shared" si="2"/>
        <v>0</v>
      </c>
      <c r="BC423" s="55">
        <f t="shared" si="3"/>
        <v>0</v>
      </c>
      <c r="BD423" s="55">
        <f t="shared" si="4"/>
        <v>0</v>
      </c>
      <c r="BE423" s="55">
        <f t="shared" si="5"/>
        <v>0</v>
      </c>
      <c r="CA423" s="86">
        <v>1</v>
      </c>
      <c r="CB423" s="86">
        <v>7</v>
      </c>
      <c r="CZ423" s="55">
        <v>0</v>
      </c>
    </row>
    <row r="424" spans="1:104" ht="22.5">
      <c r="A424" s="80">
        <v>79</v>
      </c>
      <c r="B424" s="81" t="s">
        <v>429</v>
      </c>
      <c r="C424" s="82" t="s">
        <v>430</v>
      </c>
      <c r="D424" s="83" t="s">
        <v>30</v>
      </c>
      <c r="E424" s="84">
        <v>1</v>
      </c>
      <c r="F424" s="220"/>
      <c r="G424" s="85">
        <f t="shared" si="0"/>
        <v>0</v>
      </c>
      <c r="O424" s="79">
        <v>2</v>
      </c>
      <c r="AA424" s="55">
        <v>1</v>
      </c>
      <c r="AB424" s="55">
        <v>7</v>
      </c>
      <c r="AC424" s="55">
        <v>7</v>
      </c>
      <c r="AZ424" s="55">
        <v>2</v>
      </c>
      <c r="BA424" s="55">
        <f t="shared" si="1"/>
        <v>0</v>
      </c>
      <c r="BB424" s="55">
        <f t="shared" si="2"/>
        <v>0</v>
      </c>
      <c r="BC424" s="55">
        <f t="shared" si="3"/>
        <v>0</v>
      </c>
      <c r="BD424" s="55">
        <f t="shared" si="4"/>
        <v>0</v>
      </c>
      <c r="BE424" s="55">
        <f t="shared" si="5"/>
        <v>0</v>
      </c>
      <c r="CA424" s="86">
        <v>1</v>
      </c>
      <c r="CB424" s="86">
        <v>7</v>
      </c>
      <c r="CZ424" s="55">
        <v>0</v>
      </c>
    </row>
    <row r="425" spans="1:104" ht="22.5">
      <c r="A425" s="80">
        <v>80</v>
      </c>
      <c r="B425" s="81" t="s">
        <v>431</v>
      </c>
      <c r="C425" s="82" t="s">
        <v>432</v>
      </c>
      <c r="D425" s="83" t="s">
        <v>30</v>
      </c>
      <c r="E425" s="84">
        <v>1</v>
      </c>
      <c r="F425" s="220"/>
      <c r="G425" s="85">
        <f t="shared" si="0"/>
        <v>0</v>
      </c>
      <c r="O425" s="79">
        <v>2</v>
      </c>
      <c r="AA425" s="55">
        <v>1</v>
      </c>
      <c r="AB425" s="55">
        <v>7</v>
      </c>
      <c r="AC425" s="55">
        <v>7</v>
      </c>
      <c r="AZ425" s="55">
        <v>2</v>
      </c>
      <c r="BA425" s="55">
        <f t="shared" si="1"/>
        <v>0</v>
      </c>
      <c r="BB425" s="55">
        <f t="shared" si="2"/>
        <v>0</v>
      </c>
      <c r="BC425" s="55">
        <f t="shared" si="3"/>
        <v>0</v>
      </c>
      <c r="BD425" s="55">
        <f t="shared" si="4"/>
        <v>0</v>
      </c>
      <c r="BE425" s="55">
        <f t="shared" si="5"/>
        <v>0</v>
      </c>
      <c r="CA425" s="86">
        <v>1</v>
      </c>
      <c r="CB425" s="86">
        <v>7</v>
      </c>
      <c r="CZ425" s="55">
        <v>0</v>
      </c>
    </row>
    <row r="426" spans="1:104" ht="22.5">
      <c r="A426" s="80">
        <v>81</v>
      </c>
      <c r="B426" s="81" t="s">
        <v>433</v>
      </c>
      <c r="C426" s="82" t="s">
        <v>434</v>
      </c>
      <c r="D426" s="83" t="s">
        <v>30</v>
      </c>
      <c r="E426" s="84">
        <v>1</v>
      </c>
      <c r="F426" s="220"/>
      <c r="G426" s="85">
        <f t="shared" si="0"/>
        <v>0</v>
      </c>
      <c r="O426" s="79">
        <v>2</v>
      </c>
      <c r="AA426" s="55">
        <v>1</v>
      </c>
      <c r="AB426" s="55">
        <v>7</v>
      </c>
      <c r="AC426" s="55">
        <v>7</v>
      </c>
      <c r="AZ426" s="55">
        <v>2</v>
      </c>
      <c r="BA426" s="55">
        <f t="shared" si="1"/>
        <v>0</v>
      </c>
      <c r="BB426" s="55">
        <f t="shared" si="2"/>
        <v>0</v>
      </c>
      <c r="BC426" s="55">
        <f t="shared" si="3"/>
        <v>0</v>
      </c>
      <c r="BD426" s="55">
        <f t="shared" si="4"/>
        <v>0</v>
      </c>
      <c r="BE426" s="55">
        <f t="shared" si="5"/>
        <v>0</v>
      </c>
      <c r="CA426" s="86">
        <v>1</v>
      </c>
      <c r="CB426" s="86">
        <v>7</v>
      </c>
      <c r="CZ426" s="55">
        <v>0</v>
      </c>
    </row>
    <row r="427" spans="1:104" ht="22.5">
      <c r="A427" s="80">
        <v>82</v>
      </c>
      <c r="B427" s="81" t="s">
        <v>435</v>
      </c>
      <c r="C427" s="82" t="s">
        <v>436</v>
      </c>
      <c r="D427" s="83" t="s">
        <v>30</v>
      </c>
      <c r="E427" s="84">
        <v>1</v>
      </c>
      <c r="F427" s="220"/>
      <c r="G427" s="85">
        <f t="shared" si="0"/>
        <v>0</v>
      </c>
      <c r="O427" s="79">
        <v>2</v>
      </c>
      <c r="AA427" s="55">
        <v>1</v>
      </c>
      <c r="AB427" s="55">
        <v>7</v>
      </c>
      <c r="AC427" s="55">
        <v>7</v>
      </c>
      <c r="AZ427" s="55">
        <v>2</v>
      </c>
      <c r="BA427" s="55">
        <f t="shared" si="1"/>
        <v>0</v>
      </c>
      <c r="BB427" s="55">
        <f t="shared" si="2"/>
        <v>0</v>
      </c>
      <c r="BC427" s="55">
        <f t="shared" si="3"/>
        <v>0</v>
      </c>
      <c r="BD427" s="55">
        <f t="shared" si="4"/>
        <v>0</v>
      </c>
      <c r="BE427" s="55">
        <f t="shared" si="5"/>
        <v>0</v>
      </c>
      <c r="CA427" s="86">
        <v>1</v>
      </c>
      <c r="CB427" s="86">
        <v>7</v>
      </c>
      <c r="CZ427" s="55">
        <v>0</v>
      </c>
    </row>
    <row r="428" spans="1:104" ht="22.5">
      <c r="A428" s="80">
        <v>83</v>
      </c>
      <c r="B428" s="81" t="s">
        <v>437</v>
      </c>
      <c r="C428" s="82" t="s">
        <v>438</v>
      </c>
      <c r="D428" s="83" t="s">
        <v>30</v>
      </c>
      <c r="E428" s="84">
        <v>1</v>
      </c>
      <c r="F428" s="220"/>
      <c r="G428" s="85">
        <f t="shared" si="0"/>
        <v>0</v>
      </c>
      <c r="O428" s="79">
        <v>2</v>
      </c>
      <c r="AA428" s="55">
        <v>1</v>
      </c>
      <c r="AB428" s="55">
        <v>7</v>
      </c>
      <c r="AC428" s="55">
        <v>7</v>
      </c>
      <c r="AZ428" s="55">
        <v>2</v>
      </c>
      <c r="BA428" s="55">
        <f t="shared" si="1"/>
        <v>0</v>
      </c>
      <c r="BB428" s="55">
        <f t="shared" si="2"/>
        <v>0</v>
      </c>
      <c r="BC428" s="55">
        <f t="shared" si="3"/>
        <v>0</v>
      </c>
      <c r="BD428" s="55">
        <f t="shared" si="4"/>
        <v>0</v>
      </c>
      <c r="BE428" s="55">
        <f t="shared" si="5"/>
        <v>0</v>
      </c>
      <c r="CA428" s="86">
        <v>1</v>
      </c>
      <c r="CB428" s="86">
        <v>7</v>
      </c>
      <c r="CZ428" s="55">
        <v>0</v>
      </c>
    </row>
    <row r="429" spans="1:104" ht="22.5">
      <c r="A429" s="80">
        <v>84</v>
      </c>
      <c r="B429" s="81" t="s">
        <v>439</v>
      </c>
      <c r="C429" s="82" t="s">
        <v>440</v>
      </c>
      <c r="D429" s="83" t="s">
        <v>30</v>
      </c>
      <c r="E429" s="84">
        <v>1</v>
      </c>
      <c r="F429" s="220"/>
      <c r="G429" s="85">
        <f t="shared" si="0"/>
        <v>0</v>
      </c>
      <c r="O429" s="79">
        <v>2</v>
      </c>
      <c r="AA429" s="55">
        <v>1</v>
      </c>
      <c r="AB429" s="55">
        <v>7</v>
      </c>
      <c r="AC429" s="55">
        <v>7</v>
      </c>
      <c r="AZ429" s="55">
        <v>2</v>
      </c>
      <c r="BA429" s="55">
        <f t="shared" si="1"/>
        <v>0</v>
      </c>
      <c r="BB429" s="55">
        <f t="shared" si="2"/>
        <v>0</v>
      </c>
      <c r="BC429" s="55">
        <f t="shared" si="3"/>
        <v>0</v>
      </c>
      <c r="BD429" s="55">
        <f t="shared" si="4"/>
        <v>0</v>
      </c>
      <c r="BE429" s="55">
        <f t="shared" si="5"/>
        <v>0</v>
      </c>
      <c r="CA429" s="86">
        <v>1</v>
      </c>
      <c r="CB429" s="86">
        <v>7</v>
      </c>
      <c r="CZ429" s="55">
        <v>0</v>
      </c>
    </row>
    <row r="430" spans="1:104" ht="22.5">
      <c r="A430" s="80">
        <v>85</v>
      </c>
      <c r="B430" s="81" t="s">
        <v>441</v>
      </c>
      <c r="C430" s="82" t="s">
        <v>442</v>
      </c>
      <c r="D430" s="83" t="s">
        <v>30</v>
      </c>
      <c r="E430" s="84">
        <v>1</v>
      </c>
      <c r="F430" s="220"/>
      <c r="G430" s="85">
        <f t="shared" si="0"/>
        <v>0</v>
      </c>
      <c r="O430" s="79">
        <v>2</v>
      </c>
      <c r="AA430" s="55">
        <v>1</v>
      </c>
      <c r="AB430" s="55">
        <v>7</v>
      </c>
      <c r="AC430" s="55">
        <v>7</v>
      </c>
      <c r="AZ430" s="55">
        <v>2</v>
      </c>
      <c r="BA430" s="55">
        <f t="shared" si="1"/>
        <v>0</v>
      </c>
      <c r="BB430" s="55">
        <f t="shared" si="2"/>
        <v>0</v>
      </c>
      <c r="BC430" s="55">
        <f t="shared" si="3"/>
        <v>0</v>
      </c>
      <c r="BD430" s="55">
        <f t="shared" si="4"/>
        <v>0</v>
      </c>
      <c r="BE430" s="55">
        <f t="shared" si="5"/>
        <v>0</v>
      </c>
      <c r="CA430" s="86">
        <v>1</v>
      </c>
      <c r="CB430" s="86">
        <v>7</v>
      </c>
      <c r="CZ430" s="55">
        <v>0</v>
      </c>
    </row>
    <row r="431" spans="1:104">
      <c r="A431" s="80">
        <v>86</v>
      </c>
      <c r="B431" s="81" t="s">
        <v>443</v>
      </c>
      <c r="C431" s="82" t="s">
        <v>444</v>
      </c>
      <c r="D431" s="83" t="s">
        <v>602</v>
      </c>
      <c r="E431" s="84">
        <v>1</v>
      </c>
      <c r="F431" s="220"/>
      <c r="G431" s="85">
        <f t="shared" si="0"/>
        <v>0</v>
      </c>
      <c r="O431" s="79">
        <v>2</v>
      </c>
      <c r="AA431" s="55">
        <v>7</v>
      </c>
      <c r="AB431" s="55">
        <v>1002</v>
      </c>
      <c r="AC431" s="55">
        <v>5</v>
      </c>
      <c r="AZ431" s="55">
        <v>2</v>
      </c>
      <c r="BA431" s="55">
        <f t="shared" si="1"/>
        <v>0</v>
      </c>
      <c r="BB431" s="55">
        <f t="shared" si="2"/>
        <v>0</v>
      </c>
      <c r="BC431" s="55">
        <f t="shared" si="3"/>
        <v>0</v>
      </c>
      <c r="BD431" s="55">
        <f t="shared" si="4"/>
        <v>0</v>
      </c>
      <c r="BE431" s="55">
        <f t="shared" si="5"/>
        <v>0</v>
      </c>
      <c r="CA431" s="86">
        <v>7</v>
      </c>
      <c r="CB431" s="86">
        <v>1002</v>
      </c>
      <c r="CZ431" s="55">
        <v>0</v>
      </c>
    </row>
    <row r="432" spans="1:104">
      <c r="A432" s="93"/>
      <c r="B432" s="94" t="s">
        <v>31</v>
      </c>
      <c r="C432" s="95" t="str">
        <f>CONCATENATE(B421," ",C421)</f>
        <v>766 Konstrukce truhlářské</v>
      </c>
      <c r="D432" s="96"/>
      <c r="E432" s="97"/>
      <c r="F432" s="98"/>
      <c r="G432" s="99">
        <f>SUM(G421:G431)</f>
        <v>0</v>
      </c>
      <c r="O432" s="79">
        <v>4</v>
      </c>
      <c r="BA432" s="100">
        <f>SUM(BA421:BA431)</f>
        <v>0</v>
      </c>
      <c r="BB432" s="100">
        <f>SUM(BB421:BB431)</f>
        <v>0</v>
      </c>
      <c r="BC432" s="100">
        <f>SUM(BC421:BC431)</f>
        <v>0</v>
      </c>
      <c r="BD432" s="100">
        <f>SUM(BD421:BD431)</f>
        <v>0</v>
      </c>
      <c r="BE432" s="100">
        <f>SUM(BE421:BE431)</f>
        <v>0</v>
      </c>
    </row>
    <row r="433" spans="1:104">
      <c r="A433" s="72" t="s">
        <v>29</v>
      </c>
      <c r="B433" s="73" t="s">
        <v>445</v>
      </c>
      <c r="C433" s="74" t="s">
        <v>446</v>
      </c>
      <c r="D433" s="75"/>
      <c r="E433" s="76"/>
      <c r="F433" s="76"/>
      <c r="G433" s="77"/>
      <c r="H433" s="78"/>
      <c r="I433" s="78"/>
      <c r="O433" s="79">
        <v>1</v>
      </c>
    </row>
    <row r="434" spans="1:104">
      <c r="A434" s="80">
        <v>87</v>
      </c>
      <c r="B434" s="81" t="s">
        <v>447</v>
      </c>
      <c r="C434" s="82" t="s">
        <v>448</v>
      </c>
      <c r="D434" s="83" t="s">
        <v>30</v>
      </c>
      <c r="E434" s="84">
        <v>1</v>
      </c>
      <c r="F434" s="220"/>
      <c r="G434" s="85">
        <f t="shared" ref="G434:G439" si="6">E434*F434</f>
        <v>0</v>
      </c>
      <c r="O434" s="79">
        <v>2</v>
      </c>
      <c r="AA434" s="55">
        <v>1</v>
      </c>
      <c r="AB434" s="55">
        <v>0</v>
      </c>
      <c r="AC434" s="55">
        <v>0</v>
      </c>
      <c r="AZ434" s="55">
        <v>2</v>
      </c>
      <c r="BA434" s="55">
        <f t="shared" ref="BA434:BA439" si="7">IF(AZ434=1,G434,0)</f>
        <v>0</v>
      </c>
      <c r="BB434" s="55">
        <f t="shared" ref="BB434:BB439" si="8">IF(AZ434=2,G434,0)</f>
        <v>0</v>
      </c>
      <c r="BC434" s="55">
        <f t="shared" ref="BC434:BC439" si="9">IF(AZ434=3,G434,0)</f>
        <v>0</v>
      </c>
      <c r="BD434" s="55">
        <f t="shared" ref="BD434:BD439" si="10">IF(AZ434=4,G434,0)</f>
        <v>0</v>
      </c>
      <c r="BE434" s="55">
        <f t="shared" ref="BE434:BE439" si="11">IF(AZ434=5,G434,0)</f>
        <v>0</v>
      </c>
      <c r="CA434" s="86">
        <v>1</v>
      </c>
      <c r="CB434" s="86">
        <v>0</v>
      </c>
      <c r="CZ434" s="55">
        <v>5.0000000000000001E-4</v>
      </c>
    </row>
    <row r="435" spans="1:104" ht="22.5">
      <c r="A435" s="80">
        <v>88</v>
      </c>
      <c r="B435" s="81" t="s">
        <v>449</v>
      </c>
      <c r="C435" s="82" t="s">
        <v>450</v>
      </c>
      <c r="D435" s="83" t="s">
        <v>451</v>
      </c>
      <c r="E435" s="84">
        <v>0.7</v>
      </c>
      <c r="F435" s="220"/>
      <c r="G435" s="85">
        <f t="shared" si="6"/>
        <v>0</v>
      </c>
      <c r="O435" s="79">
        <v>2</v>
      </c>
      <c r="AA435" s="55">
        <v>1</v>
      </c>
      <c r="AB435" s="55">
        <v>7</v>
      </c>
      <c r="AC435" s="55">
        <v>7</v>
      </c>
      <c r="AZ435" s="55">
        <v>2</v>
      </c>
      <c r="BA435" s="55">
        <f t="shared" si="7"/>
        <v>0</v>
      </c>
      <c r="BB435" s="55">
        <f t="shared" si="8"/>
        <v>0</v>
      </c>
      <c r="BC435" s="55">
        <f t="shared" si="9"/>
        <v>0</v>
      </c>
      <c r="BD435" s="55">
        <f t="shared" si="10"/>
        <v>0</v>
      </c>
      <c r="BE435" s="55">
        <f t="shared" si="11"/>
        <v>0</v>
      </c>
      <c r="CA435" s="86">
        <v>1</v>
      </c>
      <c r="CB435" s="86">
        <v>7</v>
      </c>
      <c r="CZ435" s="55">
        <v>5.0000000000000002E-5</v>
      </c>
    </row>
    <row r="436" spans="1:104">
      <c r="A436" s="80">
        <v>89</v>
      </c>
      <c r="B436" s="81" t="s">
        <v>452</v>
      </c>
      <c r="C436" s="82" t="s">
        <v>453</v>
      </c>
      <c r="D436" s="83" t="s">
        <v>30</v>
      </c>
      <c r="E436" s="84">
        <v>2</v>
      </c>
      <c r="F436" s="220"/>
      <c r="G436" s="85">
        <f t="shared" si="6"/>
        <v>0</v>
      </c>
      <c r="O436" s="79">
        <v>2</v>
      </c>
      <c r="AA436" s="55">
        <v>12</v>
      </c>
      <c r="AB436" s="55">
        <v>0</v>
      </c>
      <c r="AC436" s="55">
        <v>34</v>
      </c>
      <c r="AZ436" s="55">
        <v>2</v>
      </c>
      <c r="BA436" s="55">
        <f t="shared" si="7"/>
        <v>0</v>
      </c>
      <c r="BB436" s="55">
        <f t="shared" si="8"/>
        <v>0</v>
      </c>
      <c r="BC436" s="55">
        <f t="shared" si="9"/>
        <v>0</v>
      </c>
      <c r="BD436" s="55">
        <f t="shared" si="10"/>
        <v>0</v>
      </c>
      <c r="BE436" s="55">
        <f t="shared" si="11"/>
        <v>0</v>
      </c>
      <c r="CA436" s="86">
        <v>12</v>
      </c>
      <c r="CB436" s="86">
        <v>0</v>
      </c>
      <c r="CZ436" s="55">
        <v>0</v>
      </c>
    </row>
    <row r="437" spans="1:104" ht="22.5">
      <c r="A437" s="80">
        <v>90</v>
      </c>
      <c r="B437" s="81" t="s">
        <v>454</v>
      </c>
      <c r="C437" s="82" t="s">
        <v>455</v>
      </c>
      <c r="D437" s="83" t="s">
        <v>30</v>
      </c>
      <c r="E437" s="84">
        <v>1</v>
      </c>
      <c r="F437" s="220"/>
      <c r="G437" s="85">
        <f t="shared" si="6"/>
        <v>0</v>
      </c>
      <c r="O437" s="79">
        <v>2</v>
      </c>
      <c r="AA437" s="55">
        <v>12</v>
      </c>
      <c r="AB437" s="55">
        <v>0</v>
      </c>
      <c r="AC437" s="55">
        <v>35</v>
      </c>
      <c r="AZ437" s="55">
        <v>2</v>
      </c>
      <c r="BA437" s="55">
        <f t="shared" si="7"/>
        <v>0</v>
      </c>
      <c r="BB437" s="55">
        <f t="shared" si="8"/>
        <v>0</v>
      </c>
      <c r="BC437" s="55">
        <f t="shared" si="9"/>
        <v>0</v>
      </c>
      <c r="BD437" s="55">
        <f t="shared" si="10"/>
        <v>0</v>
      </c>
      <c r="BE437" s="55">
        <f t="shared" si="11"/>
        <v>0</v>
      </c>
      <c r="CA437" s="86">
        <v>12</v>
      </c>
      <c r="CB437" s="86">
        <v>0</v>
      </c>
      <c r="CZ437" s="55">
        <v>0</v>
      </c>
    </row>
    <row r="438" spans="1:104">
      <c r="A438" s="80">
        <v>91</v>
      </c>
      <c r="B438" s="81" t="s">
        <v>456</v>
      </c>
      <c r="C438" s="82" t="s">
        <v>457</v>
      </c>
      <c r="D438" s="83" t="s">
        <v>30</v>
      </c>
      <c r="E438" s="84">
        <v>1</v>
      </c>
      <c r="F438" s="220"/>
      <c r="G438" s="85">
        <f t="shared" si="6"/>
        <v>0</v>
      </c>
      <c r="O438" s="79">
        <v>2</v>
      </c>
      <c r="AA438" s="55">
        <v>12</v>
      </c>
      <c r="AB438" s="55">
        <v>0</v>
      </c>
      <c r="AC438" s="55">
        <v>41</v>
      </c>
      <c r="AZ438" s="55">
        <v>2</v>
      </c>
      <c r="BA438" s="55">
        <f t="shared" si="7"/>
        <v>0</v>
      </c>
      <c r="BB438" s="55">
        <f t="shared" si="8"/>
        <v>0</v>
      </c>
      <c r="BC438" s="55">
        <f t="shared" si="9"/>
        <v>0</v>
      </c>
      <c r="BD438" s="55">
        <f t="shared" si="10"/>
        <v>0</v>
      </c>
      <c r="BE438" s="55">
        <f t="shared" si="11"/>
        <v>0</v>
      </c>
      <c r="CA438" s="86">
        <v>12</v>
      </c>
      <c r="CB438" s="86">
        <v>0</v>
      </c>
      <c r="CZ438" s="55">
        <v>0</v>
      </c>
    </row>
    <row r="439" spans="1:104">
      <c r="A439" s="80">
        <v>92</v>
      </c>
      <c r="B439" s="81" t="s">
        <v>458</v>
      </c>
      <c r="C439" s="82" t="s">
        <v>459</v>
      </c>
      <c r="D439" s="83" t="s">
        <v>602</v>
      </c>
      <c r="E439" s="84">
        <v>1</v>
      </c>
      <c r="F439" s="220"/>
      <c r="G439" s="85">
        <f t="shared" si="6"/>
        <v>0</v>
      </c>
      <c r="O439" s="79">
        <v>2</v>
      </c>
      <c r="AA439" s="55">
        <v>7</v>
      </c>
      <c r="AB439" s="55">
        <v>1002</v>
      </c>
      <c r="AC439" s="55">
        <v>5</v>
      </c>
      <c r="AZ439" s="55">
        <v>2</v>
      </c>
      <c r="BA439" s="55">
        <f t="shared" si="7"/>
        <v>0</v>
      </c>
      <c r="BB439" s="55">
        <f t="shared" si="8"/>
        <v>0</v>
      </c>
      <c r="BC439" s="55">
        <f t="shared" si="9"/>
        <v>0</v>
      </c>
      <c r="BD439" s="55">
        <f t="shared" si="10"/>
        <v>0</v>
      </c>
      <c r="BE439" s="55">
        <f t="shared" si="11"/>
        <v>0</v>
      </c>
      <c r="CA439" s="86">
        <v>7</v>
      </c>
      <c r="CB439" s="86">
        <v>1002</v>
      </c>
      <c r="CZ439" s="55">
        <v>0</v>
      </c>
    </row>
    <row r="440" spans="1:104">
      <c r="A440" s="93"/>
      <c r="B440" s="94" t="s">
        <v>31</v>
      </c>
      <c r="C440" s="95" t="str">
        <f>CONCATENATE(B433," ",C433)</f>
        <v>767 Konstrukce zámečnické</v>
      </c>
      <c r="D440" s="96"/>
      <c r="E440" s="97"/>
      <c r="F440" s="98"/>
      <c r="G440" s="99">
        <f>SUM(G433:G439)</f>
        <v>0</v>
      </c>
      <c r="O440" s="79">
        <v>4</v>
      </c>
      <c r="BA440" s="100">
        <f>SUM(BA433:BA439)</f>
        <v>0</v>
      </c>
      <c r="BB440" s="100">
        <f>SUM(BB433:BB439)</f>
        <v>0</v>
      </c>
      <c r="BC440" s="100">
        <f>SUM(BC433:BC439)</f>
        <v>0</v>
      </c>
      <c r="BD440" s="100">
        <f>SUM(BD433:BD439)</f>
        <v>0</v>
      </c>
      <c r="BE440" s="100">
        <f>SUM(BE433:BE439)</f>
        <v>0</v>
      </c>
    </row>
    <row r="441" spans="1:104">
      <c r="A441" s="72" t="s">
        <v>29</v>
      </c>
      <c r="B441" s="73" t="s">
        <v>460</v>
      </c>
      <c r="C441" s="74" t="s">
        <v>461</v>
      </c>
      <c r="D441" s="75"/>
      <c r="E441" s="76"/>
      <c r="F441" s="76"/>
      <c r="G441" s="77"/>
      <c r="H441" s="78"/>
      <c r="I441" s="78"/>
      <c r="O441" s="79">
        <v>1</v>
      </c>
    </row>
    <row r="442" spans="1:104" ht="22.5">
      <c r="A442" s="80">
        <v>93</v>
      </c>
      <c r="B442" s="81" t="s">
        <v>462</v>
      </c>
      <c r="C442" s="82" t="s">
        <v>463</v>
      </c>
      <c r="D442" s="83" t="s">
        <v>49</v>
      </c>
      <c r="E442" s="84">
        <v>22.6</v>
      </c>
      <c r="F442" s="220"/>
      <c r="G442" s="85">
        <f>E442*F442</f>
        <v>0</v>
      </c>
      <c r="O442" s="79">
        <v>2</v>
      </c>
      <c r="AA442" s="55">
        <v>1</v>
      </c>
      <c r="AB442" s="55">
        <v>1</v>
      </c>
      <c r="AC442" s="55">
        <v>1</v>
      </c>
      <c r="AZ442" s="55">
        <v>2</v>
      </c>
      <c r="BA442" s="55">
        <f>IF(AZ442=1,G442,0)</f>
        <v>0</v>
      </c>
      <c r="BB442" s="55">
        <f>IF(AZ442=2,G442,0)</f>
        <v>0</v>
      </c>
      <c r="BC442" s="55">
        <f>IF(AZ442=3,G442,0)</f>
        <v>0</v>
      </c>
      <c r="BD442" s="55">
        <f>IF(AZ442=4,G442,0)</f>
        <v>0</v>
      </c>
      <c r="BE442" s="55">
        <f>IF(AZ442=5,G442,0)</f>
        <v>0</v>
      </c>
      <c r="CA442" s="86">
        <v>1</v>
      </c>
      <c r="CB442" s="86">
        <v>1</v>
      </c>
      <c r="CZ442" s="55">
        <v>7.1399999999999996E-3</v>
      </c>
    </row>
    <row r="443" spans="1:104">
      <c r="A443" s="87"/>
      <c r="B443" s="89"/>
      <c r="C443" s="428" t="s">
        <v>464</v>
      </c>
      <c r="D443" s="429"/>
      <c r="E443" s="90">
        <v>22.6</v>
      </c>
      <c r="F443" s="91"/>
      <c r="G443" s="92"/>
      <c r="M443" s="88" t="s">
        <v>464</v>
      </c>
      <c r="O443" s="79"/>
    </row>
    <row r="444" spans="1:104" ht="22.5">
      <c r="A444" s="80">
        <v>94</v>
      </c>
      <c r="B444" s="81" t="s">
        <v>465</v>
      </c>
      <c r="C444" s="82" t="s">
        <v>466</v>
      </c>
      <c r="D444" s="83" t="s">
        <v>166</v>
      </c>
      <c r="E444" s="84">
        <v>10.42</v>
      </c>
      <c r="F444" s="220"/>
      <c r="G444" s="85">
        <f>E444*F444</f>
        <v>0</v>
      </c>
      <c r="O444" s="79">
        <v>2</v>
      </c>
      <c r="AA444" s="55">
        <v>1</v>
      </c>
      <c r="AB444" s="55">
        <v>0</v>
      </c>
      <c r="AC444" s="55">
        <v>0</v>
      </c>
      <c r="AZ444" s="55">
        <v>2</v>
      </c>
      <c r="BA444" s="55">
        <f>IF(AZ444=1,G444,0)</f>
        <v>0</v>
      </c>
      <c r="BB444" s="55">
        <f>IF(AZ444=2,G444,0)</f>
        <v>0</v>
      </c>
      <c r="BC444" s="55">
        <f>IF(AZ444=3,G444,0)</f>
        <v>0</v>
      </c>
      <c r="BD444" s="55">
        <f>IF(AZ444=4,G444,0)</f>
        <v>0</v>
      </c>
      <c r="BE444" s="55">
        <f>IF(AZ444=5,G444,0)</f>
        <v>0</v>
      </c>
      <c r="CA444" s="86">
        <v>1</v>
      </c>
      <c r="CB444" s="86">
        <v>0</v>
      </c>
      <c r="CZ444" s="55">
        <v>0</v>
      </c>
    </row>
    <row r="445" spans="1:104">
      <c r="A445" s="87"/>
      <c r="B445" s="89"/>
      <c r="C445" s="428" t="s">
        <v>467</v>
      </c>
      <c r="D445" s="429"/>
      <c r="E445" s="90">
        <v>10.42</v>
      </c>
      <c r="F445" s="91"/>
      <c r="G445" s="92"/>
      <c r="M445" s="88" t="s">
        <v>467</v>
      </c>
      <c r="O445" s="79"/>
    </row>
    <row r="446" spans="1:104" ht="22.5">
      <c r="A446" s="80">
        <v>95</v>
      </c>
      <c r="B446" s="81" t="s">
        <v>468</v>
      </c>
      <c r="C446" s="82" t="s">
        <v>469</v>
      </c>
      <c r="D446" s="83" t="s">
        <v>166</v>
      </c>
      <c r="E446" s="84">
        <v>33.67</v>
      </c>
      <c r="F446" s="220"/>
      <c r="G446" s="85">
        <f>E446*F446</f>
        <v>0</v>
      </c>
      <c r="O446" s="79">
        <v>2</v>
      </c>
      <c r="AA446" s="55">
        <v>1</v>
      </c>
      <c r="AB446" s="55">
        <v>7</v>
      </c>
      <c r="AC446" s="55">
        <v>7</v>
      </c>
      <c r="AZ446" s="55">
        <v>2</v>
      </c>
      <c r="BA446" s="55">
        <f>IF(AZ446=1,G446,0)</f>
        <v>0</v>
      </c>
      <c r="BB446" s="55">
        <f>IF(AZ446=2,G446,0)</f>
        <v>0</v>
      </c>
      <c r="BC446" s="55">
        <f>IF(AZ446=3,G446,0)</f>
        <v>0</v>
      </c>
      <c r="BD446" s="55">
        <f>IF(AZ446=4,G446,0)</f>
        <v>0</v>
      </c>
      <c r="BE446" s="55">
        <f>IF(AZ446=5,G446,0)</f>
        <v>0</v>
      </c>
      <c r="CA446" s="86">
        <v>1</v>
      </c>
      <c r="CB446" s="86">
        <v>7</v>
      </c>
      <c r="CZ446" s="55">
        <v>2.0000000000000001E-4</v>
      </c>
    </row>
    <row r="447" spans="1:104">
      <c r="A447" s="87"/>
      <c r="B447" s="89"/>
      <c r="C447" s="428" t="s">
        <v>470</v>
      </c>
      <c r="D447" s="429"/>
      <c r="E447" s="90">
        <v>19.04</v>
      </c>
      <c r="F447" s="91"/>
      <c r="G447" s="92"/>
      <c r="M447" s="88" t="s">
        <v>470</v>
      </c>
      <c r="O447" s="79"/>
    </row>
    <row r="448" spans="1:104">
      <c r="A448" s="87"/>
      <c r="B448" s="89"/>
      <c r="C448" s="428" t="s">
        <v>471</v>
      </c>
      <c r="D448" s="429"/>
      <c r="E448" s="90">
        <v>-5.14</v>
      </c>
      <c r="F448" s="91"/>
      <c r="G448" s="92"/>
      <c r="M448" s="88" t="s">
        <v>471</v>
      </c>
      <c r="O448" s="79"/>
    </row>
    <row r="449" spans="1:104">
      <c r="A449" s="87"/>
      <c r="B449" s="89"/>
      <c r="C449" s="428" t="s">
        <v>472</v>
      </c>
      <c r="D449" s="429"/>
      <c r="E449" s="90">
        <v>9.7200000000000006</v>
      </c>
      <c r="F449" s="91"/>
      <c r="G449" s="92"/>
      <c r="M449" s="88" t="s">
        <v>472</v>
      </c>
      <c r="O449" s="79"/>
    </row>
    <row r="450" spans="1:104">
      <c r="A450" s="87"/>
      <c r="B450" s="89"/>
      <c r="C450" s="428" t="s">
        <v>473</v>
      </c>
      <c r="D450" s="429"/>
      <c r="E450" s="90">
        <v>-0.9</v>
      </c>
      <c r="F450" s="91"/>
      <c r="G450" s="92"/>
      <c r="M450" s="88" t="s">
        <v>473</v>
      </c>
      <c r="O450" s="79"/>
    </row>
    <row r="451" spans="1:104">
      <c r="A451" s="87"/>
      <c r="B451" s="89"/>
      <c r="C451" s="428" t="s">
        <v>474</v>
      </c>
      <c r="D451" s="429"/>
      <c r="E451" s="90">
        <v>14.6</v>
      </c>
      <c r="F451" s="91"/>
      <c r="G451" s="92"/>
      <c r="M451" s="88" t="s">
        <v>474</v>
      </c>
      <c r="O451" s="79"/>
    </row>
    <row r="452" spans="1:104">
      <c r="A452" s="87"/>
      <c r="B452" s="89"/>
      <c r="C452" s="428" t="s">
        <v>475</v>
      </c>
      <c r="D452" s="429"/>
      <c r="E452" s="90">
        <v>-3.65</v>
      </c>
      <c r="F452" s="91"/>
      <c r="G452" s="92"/>
      <c r="M452" s="88" t="s">
        <v>475</v>
      </c>
      <c r="O452" s="79"/>
    </row>
    <row r="453" spans="1:104">
      <c r="A453" s="80">
        <v>96</v>
      </c>
      <c r="B453" s="81" t="s">
        <v>476</v>
      </c>
      <c r="C453" s="82" t="s">
        <v>477</v>
      </c>
      <c r="D453" s="83" t="s">
        <v>166</v>
      </c>
      <c r="E453" s="84">
        <v>33.67</v>
      </c>
      <c r="F453" s="220"/>
      <c r="G453" s="85">
        <f>E453*F453</f>
        <v>0</v>
      </c>
      <c r="O453" s="79">
        <v>2</v>
      </c>
      <c r="AA453" s="55">
        <v>1</v>
      </c>
      <c r="AB453" s="55">
        <v>7</v>
      </c>
      <c r="AC453" s="55">
        <v>7</v>
      </c>
      <c r="AZ453" s="55">
        <v>2</v>
      </c>
      <c r="BA453" s="55">
        <f>IF(AZ453=1,G453,0)</f>
        <v>0</v>
      </c>
      <c r="BB453" s="55">
        <f>IF(AZ453=2,G453,0)</f>
        <v>0</v>
      </c>
      <c r="BC453" s="55">
        <f>IF(AZ453=3,G453,0)</f>
        <v>0</v>
      </c>
      <c r="BD453" s="55">
        <f>IF(AZ453=4,G453,0)</f>
        <v>0</v>
      </c>
      <c r="BE453" s="55">
        <f>IF(AZ453=5,G453,0)</f>
        <v>0</v>
      </c>
      <c r="CA453" s="86">
        <v>1</v>
      </c>
      <c r="CB453" s="86">
        <v>7</v>
      </c>
      <c r="CZ453" s="55">
        <v>0</v>
      </c>
    </row>
    <row r="454" spans="1:104" ht="22.5">
      <c r="A454" s="80">
        <v>97</v>
      </c>
      <c r="B454" s="81" t="s">
        <v>478</v>
      </c>
      <c r="C454" s="82" t="s">
        <v>479</v>
      </c>
      <c r="D454" s="83" t="s">
        <v>49</v>
      </c>
      <c r="E454" s="84">
        <v>44.721600000000002</v>
      </c>
      <c r="F454" s="220"/>
      <c r="G454" s="85">
        <f>E454*F454</f>
        <v>0</v>
      </c>
      <c r="O454" s="79">
        <v>2</v>
      </c>
      <c r="AA454" s="55">
        <v>1</v>
      </c>
      <c r="AB454" s="55">
        <v>0</v>
      </c>
      <c r="AC454" s="55">
        <v>0</v>
      </c>
      <c r="AZ454" s="55">
        <v>2</v>
      </c>
      <c r="BA454" s="55">
        <f>IF(AZ454=1,G454,0)</f>
        <v>0</v>
      </c>
      <c r="BB454" s="55">
        <f>IF(AZ454=2,G454,0)</f>
        <v>0</v>
      </c>
      <c r="BC454" s="55">
        <f>IF(AZ454=3,G454,0)</f>
        <v>0</v>
      </c>
      <c r="BD454" s="55">
        <f>IF(AZ454=4,G454,0)</f>
        <v>0</v>
      </c>
      <c r="BE454" s="55">
        <f>IF(AZ454=5,G454,0)</f>
        <v>0</v>
      </c>
      <c r="CA454" s="86">
        <v>1</v>
      </c>
      <c r="CB454" s="86">
        <v>0</v>
      </c>
      <c r="CZ454" s="55">
        <v>2.65E-3</v>
      </c>
    </row>
    <row r="455" spans="1:104">
      <c r="A455" s="87"/>
      <c r="B455" s="89"/>
      <c r="C455" s="428" t="s">
        <v>251</v>
      </c>
      <c r="D455" s="429"/>
      <c r="E455" s="90">
        <v>17.495699999999999</v>
      </c>
      <c r="F455" s="91"/>
      <c r="G455" s="92"/>
      <c r="M455" s="88" t="s">
        <v>251</v>
      </c>
      <c r="O455" s="79"/>
    </row>
    <row r="456" spans="1:104">
      <c r="A456" s="87"/>
      <c r="B456" s="89"/>
      <c r="C456" s="428" t="s">
        <v>241</v>
      </c>
      <c r="D456" s="429"/>
      <c r="E456" s="90">
        <v>4.0149999999999997</v>
      </c>
      <c r="F456" s="91"/>
      <c r="G456" s="92"/>
      <c r="M456" s="88" t="s">
        <v>241</v>
      </c>
      <c r="O456" s="79"/>
    </row>
    <row r="457" spans="1:104">
      <c r="A457" s="87"/>
      <c r="B457" s="89"/>
      <c r="C457" s="428" t="s">
        <v>242</v>
      </c>
      <c r="D457" s="429"/>
      <c r="E457" s="90">
        <v>11.8705</v>
      </c>
      <c r="F457" s="91"/>
      <c r="G457" s="92"/>
      <c r="M457" s="88" t="s">
        <v>242</v>
      </c>
      <c r="O457" s="79"/>
    </row>
    <row r="458" spans="1:104">
      <c r="A458" s="87"/>
      <c r="B458" s="89"/>
      <c r="C458" s="428" t="s">
        <v>252</v>
      </c>
      <c r="D458" s="429"/>
      <c r="E458" s="90">
        <v>11.340400000000001</v>
      </c>
      <c r="F458" s="91"/>
      <c r="G458" s="92"/>
      <c r="M458" s="88" t="s">
        <v>252</v>
      </c>
      <c r="O458" s="79"/>
    </row>
    <row r="459" spans="1:104" ht="22.5">
      <c r="A459" s="80">
        <v>98</v>
      </c>
      <c r="B459" s="81" t="s">
        <v>480</v>
      </c>
      <c r="C459" s="82" t="s">
        <v>481</v>
      </c>
      <c r="D459" s="83" t="s">
        <v>166</v>
      </c>
      <c r="E459" s="84">
        <v>15.12</v>
      </c>
      <c r="F459" s="220"/>
      <c r="G459" s="85">
        <f>E459*F459</f>
        <v>0</v>
      </c>
      <c r="O459" s="79">
        <v>2</v>
      </c>
      <c r="AA459" s="55">
        <v>1</v>
      </c>
      <c r="AB459" s="55">
        <v>7</v>
      </c>
      <c r="AC459" s="55">
        <v>7</v>
      </c>
      <c r="AZ459" s="55">
        <v>2</v>
      </c>
      <c r="BA459" s="55">
        <f>IF(AZ459=1,G459,0)</f>
        <v>0</v>
      </c>
      <c r="BB459" s="55">
        <f>IF(AZ459=2,G459,0)</f>
        <v>0</v>
      </c>
      <c r="BC459" s="55">
        <f>IF(AZ459=3,G459,0)</f>
        <v>0</v>
      </c>
      <c r="BD459" s="55">
        <f>IF(AZ459=4,G459,0)</f>
        <v>0</v>
      </c>
      <c r="BE459" s="55">
        <f>IF(AZ459=5,G459,0)</f>
        <v>0</v>
      </c>
      <c r="CA459" s="86">
        <v>1</v>
      </c>
      <c r="CB459" s="86">
        <v>7</v>
      </c>
      <c r="CZ459" s="55">
        <v>1.8000000000000001E-4</v>
      </c>
    </row>
    <row r="460" spans="1:104">
      <c r="A460" s="87"/>
      <c r="B460" s="89"/>
      <c r="C460" s="428" t="s">
        <v>482</v>
      </c>
      <c r="D460" s="429"/>
      <c r="E460" s="90">
        <v>16.059999999999999</v>
      </c>
      <c r="F460" s="91"/>
      <c r="G460" s="92"/>
      <c r="M460" s="88" t="s">
        <v>482</v>
      </c>
      <c r="O460" s="79"/>
    </row>
    <row r="461" spans="1:104">
      <c r="A461" s="87"/>
      <c r="B461" s="89"/>
      <c r="C461" s="428" t="s">
        <v>483</v>
      </c>
      <c r="D461" s="429"/>
      <c r="E461" s="90">
        <v>-0.94</v>
      </c>
      <c r="F461" s="91"/>
      <c r="G461" s="92"/>
      <c r="M461" s="88" t="s">
        <v>483</v>
      </c>
      <c r="O461" s="79"/>
    </row>
    <row r="462" spans="1:104">
      <c r="A462" s="80">
        <v>99</v>
      </c>
      <c r="B462" s="81" t="s">
        <v>484</v>
      </c>
      <c r="C462" s="82" t="s">
        <v>485</v>
      </c>
      <c r="D462" s="83" t="s">
        <v>49</v>
      </c>
      <c r="E462" s="84">
        <v>4.0149999999999997</v>
      </c>
      <c r="F462" s="220"/>
      <c r="G462" s="85">
        <f>E462*F462</f>
        <v>0</v>
      </c>
      <c r="O462" s="79">
        <v>2</v>
      </c>
      <c r="AA462" s="55">
        <v>1</v>
      </c>
      <c r="AB462" s="55">
        <v>7</v>
      </c>
      <c r="AC462" s="55">
        <v>7</v>
      </c>
      <c r="AZ462" s="55">
        <v>2</v>
      </c>
      <c r="BA462" s="55">
        <f>IF(AZ462=1,G462,0)</f>
        <v>0</v>
      </c>
      <c r="BB462" s="55">
        <f>IF(AZ462=2,G462,0)</f>
        <v>0</v>
      </c>
      <c r="BC462" s="55">
        <f>IF(AZ462=3,G462,0)</f>
        <v>0</v>
      </c>
      <c r="BD462" s="55">
        <f>IF(AZ462=4,G462,0)</f>
        <v>0</v>
      </c>
      <c r="BE462" s="55">
        <f>IF(AZ462=5,G462,0)</f>
        <v>0</v>
      </c>
      <c r="CA462" s="86">
        <v>1</v>
      </c>
      <c r="CB462" s="86">
        <v>7</v>
      </c>
      <c r="CZ462" s="55">
        <v>0</v>
      </c>
    </row>
    <row r="463" spans="1:104">
      <c r="A463" s="87"/>
      <c r="B463" s="89"/>
      <c r="C463" s="428" t="s">
        <v>241</v>
      </c>
      <c r="D463" s="429"/>
      <c r="E463" s="90">
        <v>4.0149999999999997</v>
      </c>
      <c r="F463" s="91"/>
      <c r="G463" s="92"/>
      <c r="M463" s="88" t="s">
        <v>241</v>
      </c>
      <c r="O463" s="79"/>
    </row>
    <row r="464" spans="1:104" ht="22.5">
      <c r="A464" s="80">
        <v>100</v>
      </c>
      <c r="B464" s="81" t="s">
        <v>486</v>
      </c>
      <c r="C464" s="82" t="s">
        <v>487</v>
      </c>
      <c r="D464" s="83" t="s">
        <v>49</v>
      </c>
      <c r="E464" s="84">
        <v>50.659700000000001</v>
      </c>
      <c r="F464" s="220"/>
      <c r="G464" s="85">
        <f>E464*F464</f>
        <v>0</v>
      </c>
      <c r="O464" s="79">
        <v>2</v>
      </c>
      <c r="AA464" s="55">
        <v>12</v>
      </c>
      <c r="AB464" s="55">
        <v>0</v>
      </c>
      <c r="AC464" s="55">
        <v>51</v>
      </c>
      <c r="AZ464" s="55">
        <v>2</v>
      </c>
      <c r="BA464" s="55">
        <f>IF(AZ464=1,G464,0)</f>
        <v>0</v>
      </c>
      <c r="BB464" s="55">
        <f>IF(AZ464=2,G464,0)</f>
        <v>0</v>
      </c>
      <c r="BC464" s="55">
        <f>IF(AZ464=3,G464,0)</f>
        <v>0</v>
      </c>
      <c r="BD464" s="55">
        <f>IF(AZ464=4,G464,0)</f>
        <v>0</v>
      </c>
      <c r="BE464" s="55">
        <f>IF(AZ464=5,G464,0)</f>
        <v>0</v>
      </c>
      <c r="CA464" s="86">
        <v>12</v>
      </c>
      <c r="CB464" s="86">
        <v>0</v>
      </c>
      <c r="CZ464" s="55">
        <v>1.7500000000000002E-2</v>
      </c>
    </row>
    <row r="465" spans="1:104">
      <c r="A465" s="87"/>
      <c r="B465" s="89"/>
      <c r="C465" s="428" t="s">
        <v>488</v>
      </c>
      <c r="D465" s="429"/>
      <c r="E465" s="90">
        <v>46.956000000000003</v>
      </c>
      <c r="F465" s="91"/>
      <c r="G465" s="92"/>
      <c r="M465" s="88" t="s">
        <v>488</v>
      </c>
      <c r="O465" s="79"/>
    </row>
    <row r="466" spans="1:104">
      <c r="A466" s="87"/>
      <c r="B466" s="89"/>
      <c r="C466" s="428" t="s">
        <v>489</v>
      </c>
      <c r="D466" s="429"/>
      <c r="E466" s="90">
        <v>3.7037</v>
      </c>
      <c r="F466" s="91"/>
      <c r="G466" s="92"/>
      <c r="M466" s="88" t="s">
        <v>489</v>
      </c>
      <c r="O466" s="79"/>
    </row>
    <row r="467" spans="1:104">
      <c r="A467" s="80">
        <v>101</v>
      </c>
      <c r="B467" s="81" t="s">
        <v>490</v>
      </c>
      <c r="C467" s="82" t="s">
        <v>491</v>
      </c>
      <c r="D467" s="83" t="s">
        <v>602</v>
      </c>
      <c r="E467" s="84">
        <v>1</v>
      </c>
      <c r="F467" s="220"/>
      <c r="G467" s="85">
        <f>E467*F467</f>
        <v>0</v>
      </c>
      <c r="O467" s="79">
        <v>2</v>
      </c>
      <c r="AA467" s="55">
        <v>7</v>
      </c>
      <c r="AB467" s="55">
        <v>1002</v>
      </c>
      <c r="AC467" s="55">
        <v>5</v>
      </c>
      <c r="AZ467" s="55">
        <v>2</v>
      </c>
      <c r="BA467" s="55">
        <f>IF(AZ467=1,G467,0)</f>
        <v>0</v>
      </c>
      <c r="BB467" s="55">
        <f>IF(AZ467=2,G467,0)</f>
        <v>0</v>
      </c>
      <c r="BC467" s="55">
        <f>IF(AZ467=3,G467,0)</f>
        <v>0</v>
      </c>
      <c r="BD467" s="55">
        <f>IF(AZ467=4,G467,0)</f>
        <v>0</v>
      </c>
      <c r="BE467" s="55">
        <f>IF(AZ467=5,G467,0)</f>
        <v>0</v>
      </c>
      <c r="CA467" s="86">
        <v>7</v>
      </c>
      <c r="CB467" s="86">
        <v>1002</v>
      </c>
      <c r="CZ467" s="55">
        <v>0</v>
      </c>
    </row>
    <row r="468" spans="1:104">
      <c r="A468" s="93"/>
      <c r="B468" s="94" t="s">
        <v>31</v>
      </c>
      <c r="C468" s="95" t="str">
        <f>CONCATENATE(B441," ",C441)</f>
        <v>771 Podlahy z dlaždic a obklady</v>
      </c>
      <c r="D468" s="96"/>
      <c r="E468" s="97"/>
      <c r="F468" s="98"/>
      <c r="G468" s="99">
        <f>SUM(G441:G467)</f>
        <v>0</v>
      </c>
      <c r="O468" s="79">
        <v>4</v>
      </c>
      <c r="BA468" s="100">
        <f>SUM(BA441:BA467)</f>
        <v>0</v>
      </c>
      <c r="BB468" s="100">
        <f>SUM(BB441:BB467)</f>
        <v>0</v>
      </c>
      <c r="BC468" s="100">
        <f>SUM(BC441:BC467)</f>
        <v>0</v>
      </c>
      <c r="BD468" s="100">
        <f>SUM(BD441:BD467)</f>
        <v>0</v>
      </c>
      <c r="BE468" s="100">
        <f>SUM(BE441:BE467)</f>
        <v>0</v>
      </c>
    </row>
    <row r="469" spans="1:104">
      <c r="A469" s="72" t="s">
        <v>29</v>
      </c>
      <c r="B469" s="73" t="s">
        <v>492</v>
      </c>
      <c r="C469" s="74" t="s">
        <v>493</v>
      </c>
      <c r="D469" s="75"/>
      <c r="E469" s="76"/>
      <c r="F469" s="76"/>
      <c r="G469" s="77"/>
      <c r="H469" s="78"/>
      <c r="I469" s="78"/>
      <c r="O469" s="79">
        <v>1</v>
      </c>
    </row>
    <row r="470" spans="1:104">
      <c r="A470" s="80">
        <v>102</v>
      </c>
      <c r="B470" s="81" t="s">
        <v>494</v>
      </c>
      <c r="C470" s="82" t="s">
        <v>495</v>
      </c>
      <c r="D470" s="83" t="s">
        <v>166</v>
      </c>
      <c r="E470" s="84">
        <v>9.8000000000000007</v>
      </c>
      <c r="F470" s="220"/>
      <c r="G470" s="85">
        <f>E470*F470</f>
        <v>0</v>
      </c>
      <c r="O470" s="79">
        <v>2</v>
      </c>
      <c r="AA470" s="55">
        <v>1</v>
      </c>
      <c r="AB470" s="55">
        <v>7</v>
      </c>
      <c r="AC470" s="55">
        <v>7</v>
      </c>
      <c r="AZ470" s="55">
        <v>2</v>
      </c>
      <c r="BA470" s="55">
        <f>IF(AZ470=1,G470,0)</f>
        <v>0</v>
      </c>
      <c r="BB470" s="55">
        <f>IF(AZ470=2,G470,0)</f>
        <v>0</v>
      </c>
      <c r="BC470" s="55">
        <f>IF(AZ470=3,G470,0)</f>
        <v>0</v>
      </c>
      <c r="BD470" s="55">
        <f>IF(AZ470=4,G470,0)</f>
        <v>0</v>
      </c>
      <c r="BE470" s="55">
        <f>IF(AZ470=5,G470,0)</f>
        <v>0</v>
      </c>
      <c r="CA470" s="86">
        <v>1</v>
      </c>
      <c r="CB470" s="86">
        <v>7</v>
      </c>
      <c r="CZ470" s="55">
        <v>0</v>
      </c>
    </row>
    <row r="471" spans="1:104">
      <c r="A471" s="87"/>
      <c r="B471" s="89"/>
      <c r="C471" s="428" t="s">
        <v>496</v>
      </c>
      <c r="D471" s="429"/>
      <c r="E471" s="90">
        <v>9.8000000000000007</v>
      </c>
      <c r="F471" s="91"/>
      <c r="G471" s="92"/>
      <c r="M471" s="88" t="s">
        <v>496</v>
      </c>
      <c r="O471" s="79"/>
    </row>
    <row r="472" spans="1:104" ht="22.5">
      <c r="A472" s="80">
        <v>103</v>
      </c>
      <c r="B472" s="81" t="s">
        <v>497</v>
      </c>
      <c r="C472" s="82" t="s">
        <v>498</v>
      </c>
      <c r="D472" s="83" t="s">
        <v>166</v>
      </c>
      <c r="E472" s="84">
        <v>52.7</v>
      </c>
      <c r="F472" s="220"/>
      <c r="G472" s="85">
        <f>E472*F472</f>
        <v>0</v>
      </c>
      <c r="O472" s="79">
        <v>2</v>
      </c>
      <c r="AA472" s="55">
        <v>1</v>
      </c>
      <c r="AB472" s="55">
        <v>0</v>
      </c>
      <c r="AC472" s="55">
        <v>0</v>
      </c>
      <c r="AZ472" s="55">
        <v>2</v>
      </c>
      <c r="BA472" s="55">
        <f>IF(AZ472=1,G472,0)</f>
        <v>0</v>
      </c>
      <c r="BB472" s="55">
        <f>IF(AZ472=2,G472,0)</f>
        <v>0</v>
      </c>
      <c r="BC472" s="55">
        <f>IF(AZ472=3,G472,0)</f>
        <v>0</v>
      </c>
      <c r="BD472" s="55">
        <f>IF(AZ472=4,G472,0)</f>
        <v>0</v>
      </c>
      <c r="BE472" s="55">
        <f>IF(AZ472=5,G472,0)</f>
        <v>0</v>
      </c>
      <c r="CA472" s="86">
        <v>1</v>
      </c>
      <c r="CB472" s="86">
        <v>0</v>
      </c>
      <c r="CZ472" s="55">
        <v>5.9000000000000003E-4</v>
      </c>
    </row>
    <row r="473" spans="1:104">
      <c r="A473" s="87"/>
      <c r="B473" s="89"/>
      <c r="C473" s="428" t="s">
        <v>499</v>
      </c>
      <c r="D473" s="429"/>
      <c r="E473" s="90">
        <v>22.14</v>
      </c>
      <c r="F473" s="91"/>
      <c r="G473" s="92"/>
      <c r="M473" s="88" t="s">
        <v>499</v>
      </c>
      <c r="O473" s="79"/>
    </row>
    <row r="474" spans="1:104">
      <c r="A474" s="87"/>
      <c r="B474" s="89"/>
      <c r="C474" s="428" t="s">
        <v>500</v>
      </c>
      <c r="D474" s="429"/>
      <c r="E474" s="90">
        <v>-4.13</v>
      </c>
      <c r="F474" s="91"/>
      <c r="G474" s="92"/>
      <c r="M474" s="88" t="s">
        <v>500</v>
      </c>
      <c r="O474" s="79"/>
    </row>
    <row r="475" spans="1:104">
      <c r="A475" s="87"/>
      <c r="B475" s="89"/>
      <c r="C475" s="428" t="s">
        <v>501</v>
      </c>
      <c r="D475" s="429"/>
      <c r="E475" s="90">
        <v>22.36</v>
      </c>
      <c r="F475" s="91"/>
      <c r="G475" s="92"/>
      <c r="M475" s="88" t="s">
        <v>501</v>
      </c>
      <c r="O475" s="79"/>
    </row>
    <row r="476" spans="1:104">
      <c r="A476" s="87"/>
      <c r="B476" s="89"/>
      <c r="C476" s="428" t="s">
        <v>502</v>
      </c>
      <c r="D476" s="429"/>
      <c r="E476" s="90">
        <v>-3.49</v>
      </c>
      <c r="F476" s="91"/>
      <c r="G476" s="92"/>
      <c r="M476" s="88" t="s">
        <v>502</v>
      </c>
      <c r="O476" s="79"/>
    </row>
    <row r="477" spans="1:104">
      <c r="A477" s="87"/>
      <c r="B477" s="89"/>
      <c r="C477" s="428" t="s">
        <v>503</v>
      </c>
      <c r="D477" s="429"/>
      <c r="E477" s="90">
        <v>16.760000000000002</v>
      </c>
      <c r="F477" s="91"/>
      <c r="G477" s="92"/>
      <c r="M477" s="88" t="s">
        <v>503</v>
      </c>
      <c r="O477" s="79"/>
    </row>
    <row r="478" spans="1:104">
      <c r="A478" s="87"/>
      <c r="B478" s="89"/>
      <c r="C478" s="428" t="s">
        <v>483</v>
      </c>
      <c r="D478" s="429"/>
      <c r="E478" s="90">
        <v>-0.94</v>
      </c>
      <c r="F478" s="91"/>
      <c r="G478" s="92"/>
      <c r="M478" s="88" t="s">
        <v>483</v>
      </c>
      <c r="O478" s="79"/>
    </row>
    <row r="479" spans="1:104" ht="22.5">
      <c r="A479" s="80">
        <v>104</v>
      </c>
      <c r="B479" s="81" t="s">
        <v>504</v>
      </c>
      <c r="C479" s="82" t="s">
        <v>505</v>
      </c>
      <c r="D479" s="83" t="s">
        <v>49</v>
      </c>
      <c r="E479" s="84">
        <v>15.1</v>
      </c>
      <c r="F479" s="220"/>
      <c r="G479" s="85">
        <f>E479*F479</f>
        <v>0</v>
      </c>
      <c r="O479" s="79">
        <v>2</v>
      </c>
      <c r="AA479" s="55">
        <v>1</v>
      </c>
      <c r="AB479" s="55">
        <v>7</v>
      </c>
      <c r="AC479" s="55">
        <v>7</v>
      </c>
      <c r="AZ479" s="55">
        <v>2</v>
      </c>
      <c r="BA479" s="55">
        <f>IF(AZ479=1,G479,0)</f>
        <v>0</v>
      </c>
      <c r="BB479" s="55">
        <f>IF(AZ479=2,G479,0)</f>
        <v>0</v>
      </c>
      <c r="BC479" s="55">
        <f>IF(AZ479=3,G479,0)</f>
        <v>0</v>
      </c>
      <c r="BD479" s="55">
        <f>IF(AZ479=4,G479,0)</f>
        <v>0</v>
      </c>
      <c r="BE479" s="55">
        <f>IF(AZ479=5,G479,0)</f>
        <v>0</v>
      </c>
      <c r="CA479" s="86">
        <v>1</v>
      </c>
      <c r="CB479" s="86">
        <v>7</v>
      </c>
      <c r="CZ479" s="55">
        <v>0</v>
      </c>
    </row>
    <row r="480" spans="1:104">
      <c r="A480" s="87"/>
      <c r="B480" s="89"/>
      <c r="C480" s="428" t="s">
        <v>288</v>
      </c>
      <c r="D480" s="429"/>
      <c r="E480" s="90">
        <v>15.1</v>
      </c>
      <c r="F480" s="91"/>
      <c r="G480" s="92"/>
      <c r="M480" s="88" t="s">
        <v>288</v>
      </c>
      <c r="O480" s="79"/>
    </row>
    <row r="481" spans="1:104" ht="22.5">
      <c r="A481" s="80">
        <v>105</v>
      </c>
      <c r="B481" s="81" t="s">
        <v>506</v>
      </c>
      <c r="C481" s="82" t="s">
        <v>507</v>
      </c>
      <c r="D481" s="83" t="s">
        <v>49</v>
      </c>
      <c r="E481" s="84">
        <v>64.983699999999999</v>
      </c>
      <c r="F481" s="220"/>
      <c r="G481" s="85">
        <f>E481*F481</f>
        <v>0</v>
      </c>
      <c r="O481" s="79">
        <v>2</v>
      </c>
      <c r="AA481" s="55">
        <v>1</v>
      </c>
      <c r="AB481" s="55">
        <v>7</v>
      </c>
      <c r="AC481" s="55">
        <v>7</v>
      </c>
      <c r="AZ481" s="55">
        <v>2</v>
      </c>
      <c r="BA481" s="55">
        <f>IF(AZ481=1,G481,0)</f>
        <v>0</v>
      </c>
      <c r="BB481" s="55">
        <f>IF(AZ481=2,G481,0)</f>
        <v>0</v>
      </c>
      <c r="BC481" s="55">
        <f>IF(AZ481=3,G481,0)</f>
        <v>0</v>
      </c>
      <c r="BD481" s="55">
        <f>IF(AZ481=4,G481,0)</f>
        <v>0</v>
      </c>
      <c r="BE481" s="55">
        <f>IF(AZ481=5,G481,0)</f>
        <v>0</v>
      </c>
      <c r="CA481" s="86">
        <v>1</v>
      </c>
      <c r="CB481" s="86">
        <v>7</v>
      </c>
      <c r="CZ481" s="55">
        <v>2.5000000000000001E-4</v>
      </c>
    </row>
    <row r="482" spans="1:104">
      <c r="A482" s="87"/>
      <c r="B482" s="89"/>
      <c r="C482" s="428" t="s">
        <v>253</v>
      </c>
      <c r="D482" s="429"/>
      <c r="E482" s="90">
        <v>25.216899999999999</v>
      </c>
      <c r="F482" s="91"/>
      <c r="G482" s="92"/>
      <c r="M482" s="88" t="s">
        <v>253</v>
      </c>
      <c r="O482" s="79"/>
    </row>
    <row r="483" spans="1:104">
      <c r="A483" s="87"/>
      <c r="B483" s="89"/>
      <c r="C483" s="428" t="s">
        <v>254</v>
      </c>
      <c r="D483" s="429"/>
      <c r="E483" s="90">
        <v>28.387899999999998</v>
      </c>
      <c r="F483" s="91"/>
      <c r="G483" s="92"/>
      <c r="M483" s="88" t="s">
        <v>254</v>
      </c>
      <c r="O483" s="79"/>
    </row>
    <row r="484" spans="1:104">
      <c r="A484" s="87"/>
      <c r="B484" s="89"/>
      <c r="C484" s="428" t="s">
        <v>255</v>
      </c>
      <c r="D484" s="429"/>
      <c r="E484" s="90">
        <v>11.3789</v>
      </c>
      <c r="F484" s="91"/>
      <c r="G484" s="92"/>
      <c r="M484" s="88" t="s">
        <v>255</v>
      </c>
      <c r="O484" s="79"/>
    </row>
    <row r="485" spans="1:104">
      <c r="A485" s="80">
        <v>106</v>
      </c>
      <c r="B485" s="81" t="s">
        <v>508</v>
      </c>
      <c r="C485" s="82" t="s">
        <v>509</v>
      </c>
      <c r="D485" s="83" t="s">
        <v>49</v>
      </c>
      <c r="E485" s="84">
        <v>66.929400000000001</v>
      </c>
      <c r="F485" s="220"/>
      <c r="G485" s="85">
        <f>E485*F485</f>
        <v>0</v>
      </c>
      <c r="O485" s="79">
        <v>2</v>
      </c>
      <c r="AA485" s="55">
        <v>3</v>
      </c>
      <c r="AB485" s="55">
        <v>7</v>
      </c>
      <c r="AC485" s="55">
        <v>28412245</v>
      </c>
      <c r="AZ485" s="55">
        <v>2</v>
      </c>
      <c r="BA485" s="55">
        <f>IF(AZ485=1,G485,0)</f>
        <v>0</v>
      </c>
      <c r="BB485" s="55">
        <f>IF(AZ485=2,G485,0)</f>
        <v>0</v>
      </c>
      <c r="BC485" s="55">
        <f>IF(AZ485=3,G485,0)</f>
        <v>0</v>
      </c>
      <c r="BD485" s="55">
        <f>IF(AZ485=4,G485,0)</f>
        <v>0</v>
      </c>
      <c r="BE485" s="55">
        <f>IF(AZ485=5,G485,0)</f>
        <v>0</v>
      </c>
      <c r="CA485" s="86">
        <v>3</v>
      </c>
      <c r="CB485" s="86">
        <v>7</v>
      </c>
      <c r="CZ485" s="55">
        <v>2.4499999999999999E-3</v>
      </c>
    </row>
    <row r="486" spans="1:104">
      <c r="A486" s="87"/>
      <c r="B486" s="89"/>
      <c r="C486" s="428" t="s">
        <v>510</v>
      </c>
      <c r="D486" s="429"/>
      <c r="E486" s="90">
        <v>66.929400000000001</v>
      </c>
      <c r="F486" s="91"/>
      <c r="G486" s="92"/>
      <c r="M486" s="88" t="s">
        <v>510</v>
      </c>
      <c r="O486" s="79"/>
    </row>
    <row r="487" spans="1:104">
      <c r="A487" s="80">
        <v>107</v>
      </c>
      <c r="B487" s="81" t="s">
        <v>511</v>
      </c>
      <c r="C487" s="82" t="s">
        <v>512</v>
      </c>
      <c r="D487" s="83" t="s">
        <v>602</v>
      </c>
      <c r="E487" s="84">
        <v>1</v>
      </c>
      <c r="F487" s="220"/>
      <c r="G487" s="85">
        <f>E487*F487</f>
        <v>0</v>
      </c>
      <c r="O487" s="79">
        <v>2</v>
      </c>
      <c r="AA487" s="55">
        <v>7</v>
      </c>
      <c r="AB487" s="55">
        <v>1002</v>
      </c>
      <c r="AC487" s="55">
        <v>5</v>
      </c>
      <c r="AZ487" s="55">
        <v>2</v>
      </c>
      <c r="BA487" s="55">
        <f>IF(AZ487=1,G487,0)</f>
        <v>0</v>
      </c>
      <c r="BB487" s="55">
        <f>IF(AZ487=2,G487,0)</f>
        <v>0</v>
      </c>
      <c r="BC487" s="55">
        <f>IF(AZ487=3,G487,0)</f>
        <v>0</v>
      </c>
      <c r="BD487" s="55">
        <f>IF(AZ487=4,G487,0)</f>
        <v>0</v>
      </c>
      <c r="BE487" s="55">
        <f>IF(AZ487=5,G487,0)</f>
        <v>0</v>
      </c>
      <c r="CA487" s="86">
        <v>7</v>
      </c>
      <c r="CB487" s="86">
        <v>1002</v>
      </c>
      <c r="CZ487" s="55">
        <v>0</v>
      </c>
    </row>
    <row r="488" spans="1:104">
      <c r="A488" s="93"/>
      <c r="B488" s="94" t="s">
        <v>31</v>
      </c>
      <c r="C488" s="95" t="str">
        <f>CONCATENATE(B469," ",C469)</f>
        <v>776 Podlahy povlakové</v>
      </c>
      <c r="D488" s="96"/>
      <c r="E488" s="97"/>
      <c r="F488" s="98"/>
      <c r="G488" s="99">
        <f>SUM(G469:G487)</f>
        <v>0</v>
      </c>
      <c r="O488" s="79">
        <v>4</v>
      </c>
      <c r="BA488" s="100">
        <f>SUM(BA469:BA487)</f>
        <v>0</v>
      </c>
      <c r="BB488" s="100">
        <f>SUM(BB469:BB487)</f>
        <v>0</v>
      </c>
      <c r="BC488" s="100">
        <f>SUM(BC469:BC487)</f>
        <v>0</v>
      </c>
      <c r="BD488" s="100">
        <f>SUM(BD469:BD487)</f>
        <v>0</v>
      </c>
      <c r="BE488" s="100">
        <f>SUM(BE469:BE487)</f>
        <v>0</v>
      </c>
    </row>
    <row r="489" spans="1:104">
      <c r="A489" s="72" t="s">
        <v>29</v>
      </c>
      <c r="B489" s="73" t="s">
        <v>513</v>
      </c>
      <c r="C489" s="74" t="s">
        <v>514</v>
      </c>
      <c r="D489" s="75"/>
      <c r="E489" s="76"/>
      <c r="F489" s="76"/>
      <c r="G489" s="77"/>
      <c r="H489" s="78"/>
      <c r="I489" s="78"/>
      <c r="O489" s="79">
        <v>1</v>
      </c>
    </row>
    <row r="490" spans="1:104" ht="22.5">
      <c r="A490" s="80">
        <v>108</v>
      </c>
      <c r="B490" s="81" t="s">
        <v>515</v>
      </c>
      <c r="C490" s="82" t="s">
        <v>516</v>
      </c>
      <c r="D490" s="83" t="s">
        <v>49</v>
      </c>
      <c r="E490" s="84">
        <v>31.731999999999999</v>
      </c>
      <c r="F490" s="220"/>
      <c r="G490" s="85">
        <f>E490*F490</f>
        <v>0</v>
      </c>
      <c r="O490" s="79">
        <v>2</v>
      </c>
      <c r="AA490" s="55">
        <v>1</v>
      </c>
      <c r="AB490" s="55">
        <v>0</v>
      </c>
      <c r="AC490" s="55">
        <v>0</v>
      </c>
      <c r="AZ490" s="55">
        <v>2</v>
      </c>
      <c r="BA490" s="55">
        <f>IF(AZ490=1,G490,0)</f>
        <v>0</v>
      </c>
      <c r="BB490" s="55">
        <f>IF(AZ490=2,G490,0)</f>
        <v>0</v>
      </c>
      <c r="BC490" s="55">
        <f>IF(AZ490=3,G490,0)</f>
        <v>0</v>
      </c>
      <c r="BD490" s="55">
        <f>IF(AZ490=4,G490,0)</f>
        <v>0</v>
      </c>
      <c r="BE490" s="55">
        <f>IF(AZ490=5,G490,0)</f>
        <v>0</v>
      </c>
      <c r="CA490" s="86">
        <v>1</v>
      </c>
      <c r="CB490" s="86">
        <v>0</v>
      </c>
      <c r="CZ490" s="55">
        <v>2.5000000000000001E-3</v>
      </c>
    </row>
    <row r="491" spans="1:104">
      <c r="A491" s="87"/>
      <c r="B491" s="89"/>
      <c r="C491" s="428" t="s">
        <v>517</v>
      </c>
      <c r="D491" s="429"/>
      <c r="E491" s="90">
        <v>33.725999999999999</v>
      </c>
      <c r="F491" s="91"/>
      <c r="G491" s="92"/>
      <c r="M491" s="88" t="s">
        <v>517</v>
      </c>
      <c r="O491" s="79"/>
    </row>
    <row r="492" spans="1:104">
      <c r="A492" s="87"/>
      <c r="B492" s="89"/>
      <c r="C492" s="428" t="s">
        <v>125</v>
      </c>
      <c r="D492" s="429"/>
      <c r="E492" s="90">
        <v>-1.8625</v>
      </c>
      <c r="F492" s="91"/>
      <c r="G492" s="92"/>
      <c r="M492" s="88" t="s">
        <v>125</v>
      </c>
      <c r="O492" s="79"/>
    </row>
    <row r="493" spans="1:104">
      <c r="A493" s="87"/>
      <c r="B493" s="89"/>
      <c r="C493" s="428" t="s">
        <v>126</v>
      </c>
      <c r="D493" s="429"/>
      <c r="E493" s="90">
        <v>-1.927</v>
      </c>
      <c r="F493" s="91"/>
      <c r="G493" s="92"/>
      <c r="M493" s="88" t="s">
        <v>126</v>
      </c>
      <c r="O493" s="79"/>
    </row>
    <row r="494" spans="1:104">
      <c r="A494" s="87"/>
      <c r="B494" s="89"/>
      <c r="C494" s="428" t="s">
        <v>518</v>
      </c>
      <c r="D494" s="429"/>
      <c r="E494" s="90">
        <v>1.7955000000000001</v>
      </c>
      <c r="F494" s="91"/>
      <c r="G494" s="92"/>
      <c r="M494" s="88" t="s">
        <v>518</v>
      </c>
      <c r="O494" s="79"/>
    </row>
    <row r="495" spans="1:104">
      <c r="A495" s="80">
        <v>109</v>
      </c>
      <c r="B495" s="81" t="s">
        <v>519</v>
      </c>
      <c r="C495" s="82" t="s">
        <v>520</v>
      </c>
      <c r="D495" s="83" t="s">
        <v>49</v>
      </c>
      <c r="E495" s="84">
        <v>31.73</v>
      </c>
      <c r="F495" s="220"/>
      <c r="G495" s="85">
        <f>E495*F495</f>
        <v>0</v>
      </c>
      <c r="O495" s="79">
        <v>2</v>
      </c>
      <c r="AA495" s="55">
        <v>1</v>
      </c>
      <c r="AB495" s="55">
        <v>7</v>
      </c>
      <c r="AC495" s="55">
        <v>7</v>
      </c>
      <c r="AZ495" s="55">
        <v>2</v>
      </c>
      <c r="BA495" s="55">
        <f>IF(AZ495=1,G495,0)</f>
        <v>0</v>
      </c>
      <c r="BB495" s="55">
        <f>IF(AZ495=2,G495,0)</f>
        <v>0</v>
      </c>
      <c r="BC495" s="55">
        <f>IF(AZ495=3,G495,0)</f>
        <v>0</v>
      </c>
      <c r="BD495" s="55">
        <f>IF(AZ495=4,G495,0)</f>
        <v>0</v>
      </c>
      <c r="BE495" s="55">
        <f>IF(AZ495=5,G495,0)</f>
        <v>0</v>
      </c>
      <c r="CA495" s="86">
        <v>1</v>
      </c>
      <c r="CB495" s="86">
        <v>7</v>
      </c>
      <c r="CZ495" s="55">
        <v>0</v>
      </c>
    </row>
    <row r="496" spans="1:104" ht="22.5">
      <c r="A496" s="80">
        <v>110</v>
      </c>
      <c r="B496" s="81" t="s">
        <v>521</v>
      </c>
      <c r="C496" s="82" t="s">
        <v>522</v>
      </c>
      <c r="D496" s="83" t="s">
        <v>166</v>
      </c>
      <c r="E496" s="84">
        <v>10.9</v>
      </c>
      <c r="F496" s="220"/>
      <c r="G496" s="85">
        <f>E496*F496</f>
        <v>0</v>
      </c>
      <c r="O496" s="79">
        <v>2</v>
      </c>
      <c r="AA496" s="55">
        <v>1</v>
      </c>
      <c r="AB496" s="55">
        <v>7</v>
      </c>
      <c r="AC496" s="55">
        <v>7</v>
      </c>
      <c r="AZ496" s="55">
        <v>2</v>
      </c>
      <c r="BA496" s="55">
        <f>IF(AZ496=1,G496,0)</f>
        <v>0</v>
      </c>
      <c r="BB496" s="55">
        <f>IF(AZ496=2,G496,0)</f>
        <v>0</v>
      </c>
      <c r="BC496" s="55">
        <f>IF(AZ496=3,G496,0)</f>
        <v>0</v>
      </c>
      <c r="BD496" s="55">
        <f>IF(AZ496=4,G496,0)</f>
        <v>0</v>
      </c>
      <c r="BE496" s="55">
        <f>IF(AZ496=5,G496,0)</f>
        <v>0</v>
      </c>
      <c r="CA496" s="86">
        <v>1</v>
      </c>
      <c r="CB496" s="86">
        <v>7</v>
      </c>
      <c r="CZ496" s="55">
        <v>1.7000000000000001E-4</v>
      </c>
    </row>
    <row r="497" spans="1:104">
      <c r="A497" s="87"/>
      <c r="B497" s="89"/>
      <c r="C497" s="428" t="s">
        <v>523</v>
      </c>
      <c r="D497" s="429"/>
      <c r="E497" s="90">
        <v>10.9</v>
      </c>
      <c r="F497" s="91"/>
      <c r="G497" s="92"/>
      <c r="M497" s="88" t="s">
        <v>523</v>
      </c>
      <c r="O497" s="79"/>
    </row>
    <row r="498" spans="1:104" ht="22.5">
      <c r="A498" s="80">
        <v>111</v>
      </c>
      <c r="B498" s="81" t="s">
        <v>524</v>
      </c>
      <c r="C498" s="82" t="s">
        <v>525</v>
      </c>
      <c r="D498" s="83" t="s">
        <v>49</v>
      </c>
      <c r="E498" s="84">
        <v>33.316499999999998</v>
      </c>
      <c r="F498" s="220"/>
      <c r="G498" s="85">
        <f>E498*F498</f>
        <v>0</v>
      </c>
      <c r="O498" s="79">
        <v>2</v>
      </c>
      <c r="AA498" s="55">
        <v>12</v>
      </c>
      <c r="AB498" s="55">
        <v>0</v>
      </c>
      <c r="AC498" s="55">
        <v>59</v>
      </c>
      <c r="AZ498" s="55">
        <v>2</v>
      </c>
      <c r="BA498" s="55">
        <f>IF(AZ498=1,G498,0)</f>
        <v>0</v>
      </c>
      <c r="BB498" s="55">
        <f>IF(AZ498=2,G498,0)</f>
        <v>0</v>
      </c>
      <c r="BC498" s="55">
        <f>IF(AZ498=3,G498,0)</f>
        <v>0</v>
      </c>
      <c r="BD498" s="55">
        <f>IF(AZ498=4,G498,0)</f>
        <v>0</v>
      </c>
      <c r="BE498" s="55">
        <f>IF(AZ498=5,G498,0)</f>
        <v>0</v>
      </c>
      <c r="CA498" s="86">
        <v>12</v>
      </c>
      <c r="CB498" s="86">
        <v>0</v>
      </c>
      <c r="CZ498" s="55">
        <v>0</v>
      </c>
    </row>
    <row r="499" spans="1:104">
      <c r="A499" s="87"/>
      <c r="B499" s="89"/>
      <c r="C499" s="428" t="s">
        <v>526</v>
      </c>
      <c r="D499" s="429"/>
      <c r="E499" s="90">
        <v>33.316499999999998</v>
      </c>
      <c r="F499" s="91"/>
      <c r="G499" s="92"/>
      <c r="M499" s="88" t="s">
        <v>526</v>
      </c>
      <c r="O499" s="79"/>
    </row>
    <row r="500" spans="1:104">
      <c r="A500" s="80">
        <v>112</v>
      </c>
      <c r="B500" s="81" t="s">
        <v>527</v>
      </c>
      <c r="C500" s="82" t="s">
        <v>528</v>
      </c>
      <c r="D500" s="83" t="s">
        <v>30</v>
      </c>
      <c r="E500" s="84">
        <v>1</v>
      </c>
      <c r="F500" s="220"/>
      <c r="G500" s="85">
        <f>E500*F500</f>
        <v>0</v>
      </c>
      <c r="O500" s="79">
        <v>2</v>
      </c>
      <c r="AA500" s="55">
        <v>12</v>
      </c>
      <c r="AB500" s="55">
        <v>0</v>
      </c>
      <c r="AC500" s="55">
        <v>64</v>
      </c>
      <c r="AZ500" s="55">
        <v>2</v>
      </c>
      <c r="BA500" s="55">
        <f>IF(AZ500=1,G500,0)</f>
        <v>0</v>
      </c>
      <c r="BB500" s="55">
        <f>IF(AZ500=2,G500,0)</f>
        <v>0</v>
      </c>
      <c r="BC500" s="55">
        <f>IF(AZ500=3,G500,0)</f>
        <v>0</v>
      </c>
      <c r="BD500" s="55">
        <f>IF(AZ500=4,G500,0)</f>
        <v>0</v>
      </c>
      <c r="BE500" s="55">
        <f>IF(AZ500=5,G500,0)</f>
        <v>0</v>
      </c>
      <c r="CA500" s="86">
        <v>12</v>
      </c>
      <c r="CB500" s="86">
        <v>0</v>
      </c>
      <c r="CZ500" s="55">
        <v>1.917E-2</v>
      </c>
    </row>
    <row r="501" spans="1:104">
      <c r="A501" s="80">
        <v>113</v>
      </c>
      <c r="B501" s="81" t="s">
        <v>529</v>
      </c>
      <c r="C501" s="82" t="s">
        <v>530</v>
      </c>
      <c r="D501" s="83" t="s">
        <v>602</v>
      </c>
      <c r="E501" s="84">
        <v>1</v>
      </c>
      <c r="F501" s="220"/>
      <c r="G501" s="85">
        <f>E501*F501</f>
        <v>0</v>
      </c>
      <c r="O501" s="79">
        <v>2</v>
      </c>
      <c r="AA501" s="55">
        <v>7</v>
      </c>
      <c r="AB501" s="55">
        <v>1002</v>
      </c>
      <c r="AC501" s="55">
        <v>5</v>
      </c>
      <c r="AZ501" s="55">
        <v>2</v>
      </c>
      <c r="BA501" s="55">
        <f>IF(AZ501=1,G501,0)</f>
        <v>0</v>
      </c>
      <c r="BB501" s="55">
        <f>IF(AZ501=2,G501,0)</f>
        <v>0</v>
      </c>
      <c r="BC501" s="55">
        <f>IF(AZ501=3,G501,0)</f>
        <v>0</v>
      </c>
      <c r="BD501" s="55">
        <f>IF(AZ501=4,G501,0)</f>
        <v>0</v>
      </c>
      <c r="BE501" s="55">
        <f>IF(AZ501=5,G501,0)</f>
        <v>0</v>
      </c>
      <c r="CA501" s="86">
        <v>7</v>
      </c>
      <c r="CB501" s="86">
        <v>1002</v>
      </c>
      <c r="CZ501" s="55">
        <v>0</v>
      </c>
    </row>
    <row r="502" spans="1:104">
      <c r="A502" s="93"/>
      <c r="B502" s="94" t="s">
        <v>31</v>
      </c>
      <c r="C502" s="95" t="str">
        <f>CONCATENATE(B489," ",C489)</f>
        <v>781 Obklady keramické</v>
      </c>
      <c r="D502" s="96"/>
      <c r="E502" s="97"/>
      <c r="F502" s="98"/>
      <c r="G502" s="99">
        <f>SUM(G489:G501)</f>
        <v>0</v>
      </c>
      <c r="O502" s="79">
        <v>4</v>
      </c>
      <c r="BA502" s="100">
        <f>SUM(BA489:BA501)</f>
        <v>0</v>
      </c>
      <c r="BB502" s="100">
        <f>SUM(BB489:BB501)</f>
        <v>0</v>
      </c>
      <c r="BC502" s="100">
        <f>SUM(BC489:BC501)</f>
        <v>0</v>
      </c>
      <c r="BD502" s="100">
        <f>SUM(BD489:BD501)</f>
        <v>0</v>
      </c>
      <c r="BE502" s="100">
        <f>SUM(BE489:BE501)</f>
        <v>0</v>
      </c>
    </row>
    <row r="503" spans="1:104">
      <c r="A503" s="72" t="s">
        <v>29</v>
      </c>
      <c r="B503" s="73" t="s">
        <v>531</v>
      </c>
      <c r="C503" s="74" t="s">
        <v>532</v>
      </c>
      <c r="D503" s="75"/>
      <c r="E503" s="76"/>
      <c r="F503" s="76"/>
      <c r="G503" s="77"/>
      <c r="H503" s="78"/>
      <c r="I503" s="78"/>
      <c r="O503" s="79">
        <v>1</v>
      </c>
    </row>
    <row r="504" spans="1:104" ht="22.5">
      <c r="A504" s="80">
        <v>114</v>
      </c>
      <c r="B504" s="81" t="s">
        <v>533</v>
      </c>
      <c r="C504" s="82" t="s">
        <v>534</v>
      </c>
      <c r="D504" s="83" t="s">
        <v>49</v>
      </c>
      <c r="E504" s="84">
        <v>481.61360000000002</v>
      </c>
      <c r="F504" s="220"/>
      <c r="G504" s="85">
        <f>E504*F504</f>
        <v>0</v>
      </c>
      <c r="O504" s="79">
        <v>2</v>
      </c>
      <c r="AA504" s="55">
        <v>1</v>
      </c>
      <c r="AB504" s="55">
        <v>0</v>
      </c>
      <c r="AC504" s="55">
        <v>0</v>
      </c>
      <c r="AZ504" s="55">
        <v>2</v>
      </c>
      <c r="BA504" s="55">
        <f>IF(AZ504=1,G504,0)</f>
        <v>0</v>
      </c>
      <c r="BB504" s="55">
        <f>IF(AZ504=2,G504,0)</f>
        <v>0</v>
      </c>
      <c r="BC504" s="55">
        <f>IF(AZ504=3,G504,0)</f>
        <v>0</v>
      </c>
      <c r="BD504" s="55">
        <f>IF(AZ504=4,G504,0)</f>
        <v>0</v>
      </c>
      <c r="BE504" s="55">
        <f>IF(AZ504=5,G504,0)</f>
        <v>0</v>
      </c>
      <c r="CA504" s="86">
        <v>1</v>
      </c>
      <c r="CB504" s="86">
        <v>0</v>
      </c>
      <c r="CZ504" s="55">
        <v>2.2000000000000001E-4</v>
      </c>
    </row>
    <row r="505" spans="1:104">
      <c r="A505" s="87"/>
      <c r="B505" s="89"/>
      <c r="C505" s="428" t="s">
        <v>535</v>
      </c>
      <c r="D505" s="429"/>
      <c r="E505" s="90">
        <v>14.454000000000001</v>
      </c>
      <c r="F505" s="91"/>
      <c r="G505" s="92"/>
      <c r="M505" s="88" t="s">
        <v>535</v>
      </c>
      <c r="O505" s="79"/>
    </row>
    <row r="506" spans="1:104">
      <c r="A506" s="87"/>
      <c r="B506" s="89"/>
      <c r="C506" s="428" t="s">
        <v>536</v>
      </c>
      <c r="D506" s="429"/>
      <c r="E506" s="90">
        <v>11.2</v>
      </c>
      <c r="F506" s="91"/>
      <c r="G506" s="92"/>
      <c r="M506" s="88" t="s">
        <v>536</v>
      </c>
      <c r="O506" s="79"/>
    </row>
    <row r="507" spans="1:104">
      <c r="A507" s="87"/>
      <c r="B507" s="89"/>
      <c r="C507" s="428" t="s">
        <v>537</v>
      </c>
      <c r="D507" s="429"/>
      <c r="E507" s="90">
        <v>68.016000000000005</v>
      </c>
      <c r="F507" s="91"/>
      <c r="G507" s="92"/>
      <c r="M507" s="88" t="s">
        <v>537</v>
      </c>
      <c r="O507" s="79"/>
    </row>
    <row r="508" spans="1:104">
      <c r="A508" s="87"/>
      <c r="B508" s="89"/>
      <c r="C508" s="428" t="s">
        <v>538</v>
      </c>
      <c r="D508" s="429"/>
      <c r="E508" s="90">
        <v>14.8</v>
      </c>
      <c r="F508" s="91"/>
      <c r="G508" s="92"/>
      <c r="M508" s="88" t="s">
        <v>538</v>
      </c>
      <c r="O508" s="79"/>
    </row>
    <row r="509" spans="1:104">
      <c r="A509" s="87"/>
      <c r="B509" s="89"/>
      <c r="C509" s="428" t="s">
        <v>539</v>
      </c>
      <c r="D509" s="429"/>
      <c r="E509" s="90">
        <v>23.46</v>
      </c>
      <c r="F509" s="91"/>
      <c r="G509" s="92"/>
      <c r="M509" s="88" t="s">
        <v>539</v>
      </c>
      <c r="O509" s="79"/>
    </row>
    <row r="510" spans="1:104">
      <c r="A510" s="87"/>
      <c r="B510" s="89"/>
      <c r="C510" s="428" t="s">
        <v>540</v>
      </c>
      <c r="D510" s="429"/>
      <c r="E510" s="90">
        <v>3.7</v>
      </c>
      <c r="F510" s="91"/>
      <c r="G510" s="92"/>
      <c r="M510" s="88" t="s">
        <v>540</v>
      </c>
      <c r="O510" s="79"/>
    </row>
    <row r="511" spans="1:104">
      <c r="A511" s="87"/>
      <c r="B511" s="89"/>
      <c r="C511" s="428" t="s">
        <v>541</v>
      </c>
      <c r="D511" s="429"/>
      <c r="E511" s="90">
        <v>56.94</v>
      </c>
      <c r="F511" s="91"/>
      <c r="G511" s="92"/>
      <c r="M511" s="88" t="s">
        <v>541</v>
      </c>
      <c r="O511" s="79"/>
    </row>
    <row r="512" spans="1:104">
      <c r="A512" s="87"/>
      <c r="B512" s="89"/>
      <c r="C512" s="428" t="s">
        <v>536</v>
      </c>
      <c r="D512" s="429"/>
      <c r="E512" s="90">
        <v>11.2</v>
      </c>
      <c r="F512" s="91"/>
      <c r="G512" s="92"/>
      <c r="M512" s="88" t="s">
        <v>536</v>
      </c>
      <c r="O512" s="79"/>
    </row>
    <row r="513" spans="1:104">
      <c r="A513" s="87"/>
      <c r="B513" s="89"/>
      <c r="C513" s="428" t="s">
        <v>542</v>
      </c>
      <c r="D513" s="429"/>
      <c r="E513" s="90">
        <v>73.632000000000005</v>
      </c>
      <c r="F513" s="91"/>
      <c r="G513" s="92"/>
      <c r="M513" s="88" t="s">
        <v>542</v>
      </c>
      <c r="O513" s="79"/>
    </row>
    <row r="514" spans="1:104">
      <c r="A514" s="87"/>
      <c r="B514" s="89"/>
      <c r="C514" s="428" t="s">
        <v>543</v>
      </c>
      <c r="D514" s="429"/>
      <c r="E514" s="90">
        <v>7.0956000000000001</v>
      </c>
      <c r="F514" s="91"/>
      <c r="G514" s="92"/>
      <c r="M514" s="88" t="s">
        <v>543</v>
      </c>
      <c r="O514" s="79"/>
    </row>
    <row r="515" spans="1:104">
      <c r="A515" s="87"/>
      <c r="B515" s="89"/>
      <c r="C515" s="428" t="s">
        <v>544</v>
      </c>
      <c r="D515" s="429"/>
      <c r="E515" s="90">
        <v>21.9</v>
      </c>
      <c r="F515" s="91"/>
      <c r="G515" s="92"/>
      <c r="M515" s="88" t="s">
        <v>544</v>
      </c>
      <c r="O515" s="79"/>
    </row>
    <row r="516" spans="1:104">
      <c r="A516" s="87"/>
      <c r="B516" s="89"/>
      <c r="C516" s="428" t="s">
        <v>545</v>
      </c>
      <c r="D516" s="429"/>
      <c r="E516" s="90">
        <v>80.808000000000007</v>
      </c>
      <c r="F516" s="91"/>
      <c r="G516" s="92"/>
      <c r="M516" s="88" t="s">
        <v>545</v>
      </c>
      <c r="O516" s="79"/>
    </row>
    <row r="517" spans="1:104">
      <c r="A517" s="87"/>
      <c r="B517" s="89"/>
      <c r="C517" s="428" t="s">
        <v>546</v>
      </c>
      <c r="D517" s="429"/>
      <c r="E517" s="90">
        <v>26.8</v>
      </c>
      <c r="F517" s="91"/>
      <c r="G517" s="92"/>
      <c r="M517" s="88" t="s">
        <v>546</v>
      </c>
      <c r="O517" s="79"/>
    </row>
    <row r="518" spans="1:104">
      <c r="A518" s="87"/>
      <c r="B518" s="89"/>
      <c r="C518" s="428" t="s">
        <v>547</v>
      </c>
      <c r="D518" s="429"/>
      <c r="E518" s="90">
        <v>57.408000000000001</v>
      </c>
      <c r="F518" s="91"/>
      <c r="G518" s="92"/>
      <c r="M518" s="88" t="s">
        <v>547</v>
      </c>
      <c r="O518" s="79"/>
    </row>
    <row r="519" spans="1:104">
      <c r="A519" s="87"/>
      <c r="B519" s="89"/>
      <c r="C519" s="428" t="s">
        <v>548</v>
      </c>
      <c r="D519" s="429"/>
      <c r="E519" s="90">
        <v>10.199999999999999</v>
      </c>
      <c r="F519" s="91"/>
      <c r="G519" s="92"/>
      <c r="M519" s="88" t="s">
        <v>548</v>
      </c>
      <c r="O519" s="79"/>
    </row>
    <row r="520" spans="1:104">
      <c r="A520" s="93"/>
      <c r="B520" s="94" t="s">
        <v>31</v>
      </c>
      <c r="C520" s="95" t="str">
        <f>CONCATENATE(B503," ",C503)</f>
        <v>784 Malby</v>
      </c>
      <c r="D520" s="96"/>
      <c r="E520" s="97"/>
      <c r="F520" s="98"/>
      <c r="G520" s="99">
        <f>SUM(G503:G519)</f>
        <v>0</v>
      </c>
      <c r="O520" s="79">
        <v>4</v>
      </c>
      <c r="BA520" s="100">
        <f>SUM(BA503:BA519)</f>
        <v>0</v>
      </c>
      <c r="BB520" s="100">
        <f>SUM(BB503:BB519)</f>
        <v>0</v>
      </c>
      <c r="BC520" s="100">
        <f>SUM(BC503:BC519)</f>
        <v>0</v>
      </c>
      <c r="BD520" s="100">
        <f>SUM(BD503:BD519)</f>
        <v>0</v>
      </c>
      <c r="BE520" s="100">
        <f>SUM(BE503:BE519)</f>
        <v>0</v>
      </c>
    </row>
    <row r="521" spans="1:104">
      <c r="A521" s="72" t="s">
        <v>29</v>
      </c>
      <c r="B521" s="73" t="s">
        <v>549</v>
      </c>
      <c r="C521" s="74" t="s">
        <v>550</v>
      </c>
      <c r="D521" s="75"/>
      <c r="E521" s="76"/>
      <c r="F521" s="76"/>
      <c r="G521" s="77"/>
      <c r="H521" s="78"/>
      <c r="I521" s="78"/>
      <c r="O521" s="79">
        <v>1</v>
      </c>
    </row>
    <row r="522" spans="1:104">
      <c r="A522" s="80">
        <v>115</v>
      </c>
      <c r="B522" s="81" t="s">
        <v>551</v>
      </c>
      <c r="C522" s="82" t="s">
        <v>552</v>
      </c>
      <c r="D522" s="83" t="s">
        <v>30</v>
      </c>
      <c r="E522" s="84">
        <v>1</v>
      </c>
      <c r="F522" s="220"/>
      <c r="G522" s="85">
        <f>E522*F522</f>
        <v>0</v>
      </c>
      <c r="O522" s="79">
        <v>2</v>
      </c>
      <c r="AA522" s="55">
        <v>1</v>
      </c>
      <c r="AB522" s="55">
        <v>7</v>
      </c>
      <c r="AC522" s="55">
        <v>7</v>
      </c>
      <c r="AZ522" s="55">
        <v>2</v>
      </c>
      <c r="BA522" s="55">
        <f>IF(AZ522=1,G522,0)</f>
        <v>0</v>
      </c>
      <c r="BB522" s="55">
        <f>IF(AZ522=2,G522,0)</f>
        <v>0</v>
      </c>
      <c r="BC522" s="55">
        <f>IF(AZ522=3,G522,0)</f>
        <v>0</v>
      </c>
      <c r="BD522" s="55">
        <f>IF(AZ522=4,G522,0)</f>
        <v>0</v>
      </c>
      <c r="BE522" s="55">
        <f>IF(AZ522=5,G522,0)</f>
        <v>0</v>
      </c>
      <c r="CA522" s="86">
        <v>1</v>
      </c>
      <c r="CB522" s="86">
        <v>7</v>
      </c>
      <c r="CZ522" s="55">
        <v>0</v>
      </c>
    </row>
    <row r="523" spans="1:104">
      <c r="A523" s="80">
        <v>116</v>
      </c>
      <c r="B523" s="81" t="s">
        <v>553</v>
      </c>
      <c r="C523" s="82" t="s">
        <v>554</v>
      </c>
      <c r="D523" s="83" t="s">
        <v>602</v>
      </c>
      <c r="E523" s="84">
        <v>1</v>
      </c>
      <c r="F523" s="220"/>
      <c r="G523" s="85">
        <f>E523*F523</f>
        <v>0</v>
      </c>
      <c r="O523" s="79">
        <v>2</v>
      </c>
      <c r="AA523" s="55">
        <v>7</v>
      </c>
      <c r="AB523" s="55">
        <v>1002</v>
      </c>
      <c r="AC523" s="55">
        <v>5</v>
      </c>
      <c r="AZ523" s="55">
        <v>2</v>
      </c>
      <c r="BA523" s="55">
        <f>IF(AZ523=1,G523,0)</f>
        <v>0</v>
      </c>
      <c r="BB523" s="55">
        <f>IF(AZ523=2,G523,0)</f>
        <v>0</v>
      </c>
      <c r="BC523" s="55">
        <f>IF(AZ523=3,G523,0)</f>
        <v>0</v>
      </c>
      <c r="BD523" s="55">
        <f>IF(AZ523=4,G523,0)</f>
        <v>0</v>
      </c>
      <c r="BE523" s="55">
        <f>IF(AZ523=5,G523,0)</f>
        <v>0</v>
      </c>
      <c r="CA523" s="86">
        <v>7</v>
      </c>
      <c r="CB523" s="86">
        <v>1002</v>
      </c>
      <c r="CZ523" s="55">
        <v>0</v>
      </c>
    </row>
    <row r="524" spans="1:104">
      <c r="A524" s="93"/>
      <c r="B524" s="94" t="s">
        <v>31</v>
      </c>
      <c r="C524" s="95" t="str">
        <f>CONCATENATE(B521," ",C521)</f>
        <v>787 Zasklívání</v>
      </c>
      <c r="D524" s="96"/>
      <c r="E524" s="97"/>
      <c r="F524" s="98"/>
      <c r="G524" s="99">
        <f>SUM(G521:G523)</f>
        <v>0</v>
      </c>
      <c r="O524" s="79">
        <v>4</v>
      </c>
      <c r="BA524" s="100">
        <f>SUM(BA521:BA523)</f>
        <v>0</v>
      </c>
      <c r="BB524" s="100">
        <f>SUM(BB521:BB523)</f>
        <v>0</v>
      </c>
      <c r="BC524" s="100">
        <f>SUM(BC521:BC523)</f>
        <v>0</v>
      </c>
      <c r="BD524" s="100">
        <f>SUM(BD521:BD523)</f>
        <v>0</v>
      </c>
      <c r="BE524" s="100">
        <f>SUM(BE521:BE523)</f>
        <v>0</v>
      </c>
    </row>
    <row r="525" spans="1:104">
      <c r="A525" s="72" t="s">
        <v>29</v>
      </c>
      <c r="B525" s="73" t="s">
        <v>555</v>
      </c>
      <c r="C525" s="74" t="s">
        <v>556</v>
      </c>
      <c r="D525" s="75"/>
      <c r="E525" s="76"/>
      <c r="F525" s="76"/>
      <c r="G525" s="77"/>
      <c r="H525" s="78"/>
      <c r="I525" s="78"/>
      <c r="O525" s="79">
        <v>1</v>
      </c>
    </row>
    <row r="526" spans="1:104">
      <c r="A526" s="80">
        <v>118</v>
      </c>
      <c r="B526" s="81" t="s">
        <v>557</v>
      </c>
      <c r="C526" s="82" t="s">
        <v>558</v>
      </c>
      <c r="D526" s="83" t="s">
        <v>61</v>
      </c>
      <c r="E526" s="84">
        <v>52.939503256000002</v>
      </c>
      <c r="F526" s="220"/>
      <c r="G526" s="85">
        <f>E526*F526</f>
        <v>0</v>
      </c>
      <c r="O526" s="79">
        <v>2</v>
      </c>
      <c r="AA526" s="55">
        <v>8</v>
      </c>
      <c r="AB526" s="55">
        <v>0</v>
      </c>
      <c r="AC526" s="55">
        <v>3</v>
      </c>
      <c r="AZ526" s="55">
        <v>1</v>
      </c>
      <c r="BA526" s="55">
        <f>IF(AZ526=1,G526,0)</f>
        <v>0</v>
      </c>
      <c r="BB526" s="55">
        <f>IF(AZ526=2,G526,0)</f>
        <v>0</v>
      </c>
      <c r="BC526" s="55">
        <f>IF(AZ526=3,G526,0)</f>
        <v>0</v>
      </c>
      <c r="BD526" s="55">
        <f>IF(AZ526=4,G526,0)</f>
        <v>0</v>
      </c>
      <c r="BE526" s="55">
        <f>IF(AZ526=5,G526,0)</f>
        <v>0</v>
      </c>
      <c r="CA526" s="86">
        <v>8</v>
      </c>
      <c r="CB526" s="86">
        <v>0</v>
      </c>
      <c r="CZ526" s="55">
        <v>0</v>
      </c>
    </row>
    <row r="527" spans="1:104">
      <c r="A527" s="80">
        <v>119</v>
      </c>
      <c r="B527" s="81" t="s">
        <v>559</v>
      </c>
      <c r="C527" s="82" t="s">
        <v>560</v>
      </c>
      <c r="D527" s="83" t="s">
        <v>61</v>
      </c>
      <c r="E527" s="84">
        <v>1005.850561864</v>
      </c>
      <c r="F527" s="220"/>
      <c r="G527" s="85">
        <f>E527*F527</f>
        <v>0</v>
      </c>
      <c r="O527" s="79">
        <v>2</v>
      </c>
      <c r="AA527" s="55">
        <v>8</v>
      </c>
      <c r="AB527" s="55">
        <v>0</v>
      </c>
      <c r="AC527" s="55">
        <v>3</v>
      </c>
      <c r="AZ527" s="55">
        <v>1</v>
      </c>
      <c r="BA527" s="55">
        <f>IF(AZ527=1,G527,0)</f>
        <v>0</v>
      </c>
      <c r="BB527" s="55">
        <f>IF(AZ527=2,G527,0)</f>
        <v>0</v>
      </c>
      <c r="BC527" s="55">
        <f>IF(AZ527=3,G527,0)</f>
        <v>0</v>
      </c>
      <c r="BD527" s="55">
        <f>IF(AZ527=4,G527,0)</f>
        <v>0</v>
      </c>
      <c r="BE527" s="55">
        <f>IF(AZ527=5,G527,0)</f>
        <v>0</v>
      </c>
      <c r="CA527" s="86">
        <v>8</v>
      </c>
      <c r="CB527" s="86">
        <v>0</v>
      </c>
      <c r="CZ527" s="55">
        <v>0</v>
      </c>
    </row>
    <row r="528" spans="1:104">
      <c r="A528" s="80">
        <v>120</v>
      </c>
      <c r="B528" s="81" t="s">
        <v>561</v>
      </c>
      <c r="C528" s="82" t="s">
        <v>562</v>
      </c>
      <c r="D528" s="83" t="s">
        <v>61</v>
      </c>
      <c r="E528" s="84">
        <v>52.939503256000002</v>
      </c>
      <c r="F528" s="220"/>
      <c r="G528" s="85">
        <f>E528*F528</f>
        <v>0</v>
      </c>
      <c r="O528" s="79">
        <v>2</v>
      </c>
      <c r="AA528" s="55">
        <v>8</v>
      </c>
      <c r="AB528" s="55">
        <v>0</v>
      </c>
      <c r="AC528" s="55">
        <v>3</v>
      </c>
      <c r="AZ528" s="55">
        <v>1</v>
      </c>
      <c r="BA528" s="55">
        <f>IF(AZ528=1,G528,0)</f>
        <v>0</v>
      </c>
      <c r="BB528" s="55">
        <f>IF(AZ528=2,G528,0)</f>
        <v>0</v>
      </c>
      <c r="BC528" s="55">
        <f>IF(AZ528=3,G528,0)</f>
        <v>0</v>
      </c>
      <c r="BD528" s="55">
        <f>IF(AZ528=4,G528,0)</f>
        <v>0</v>
      </c>
      <c r="BE528" s="55">
        <f>IF(AZ528=5,G528,0)</f>
        <v>0</v>
      </c>
      <c r="CA528" s="86">
        <v>8</v>
      </c>
      <c r="CB528" s="86">
        <v>0</v>
      </c>
      <c r="CZ528" s="55">
        <v>0</v>
      </c>
    </row>
    <row r="529" spans="1:104">
      <c r="A529" s="80">
        <v>121</v>
      </c>
      <c r="B529" s="81" t="s">
        <v>563</v>
      </c>
      <c r="C529" s="82" t="s">
        <v>564</v>
      </c>
      <c r="D529" s="83" t="s">
        <v>61</v>
      </c>
      <c r="E529" s="84">
        <v>52.939503256000002</v>
      </c>
      <c r="F529" s="220"/>
      <c r="G529" s="85">
        <f>E529*F529</f>
        <v>0</v>
      </c>
      <c r="O529" s="79">
        <v>2</v>
      </c>
      <c r="AA529" s="55">
        <v>8</v>
      </c>
      <c r="AB529" s="55">
        <v>1</v>
      </c>
      <c r="AC529" s="55">
        <v>3</v>
      </c>
      <c r="AZ529" s="55">
        <v>1</v>
      </c>
      <c r="BA529" s="55">
        <f>IF(AZ529=1,G529,0)</f>
        <v>0</v>
      </c>
      <c r="BB529" s="55">
        <f>IF(AZ529=2,G529,0)</f>
        <v>0</v>
      </c>
      <c r="BC529" s="55">
        <f>IF(AZ529=3,G529,0)</f>
        <v>0</v>
      </c>
      <c r="BD529" s="55">
        <f>IF(AZ529=4,G529,0)</f>
        <v>0</v>
      </c>
      <c r="BE529" s="55">
        <f>IF(AZ529=5,G529,0)</f>
        <v>0</v>
      </c>
      <c r="CA529" s="86">
        <v>8</v>
      </c>
      <c r="CB529" s="86">
        <v>1</v>
      </c>
      <c r="CZ529" s="55">
        <v>0</v>
      </c>
    </row>
    <row r="530" spans="1:104">
      <c r="A530" s="80">
        <v>122</v>
      </c>
      <c r="B530" s="81" t="s">
        <v>565</v>
      </c>
      <c r="C530" s="82" t="s">
        <v>566</v>
      </c>
      <c r="D530" s="83" t="s">
        <v>61</v>
      </c>
      <c r="E530" s="84">
        <v>52.939503256000002</v>
      </c>
      <c r="F530" s="220"/>
      <c r="G530" s="85">
        <f>E530*F530</f>
        <v>0</v>
      </c>
      <c r="O530" s="79">
        <v>2</v>
      </c>
      <c r="AA530" s="55">
        <v>8</v>
      </c>
      <c r="AB530" s="55">
        <v>0</v>
      </c>
      <c r="AC530" s="55">
        <v>3</v>
      </c>
      <c r="AZ530" s="55">
        <v>1</v>
      </c>
      <c r="BA530" s="55">
        <f>IF(AZ530=1,G530,0)</f>
        <v>0</v>
      </c>
      <c r="BB530" s="55">
        <f>IF(AZ530=2,G530,0)</f>
        <v>0</v>
      </c>
      <c r="BC530" s="55">
        <f>IF(AZ530=3,G530,0)</f>
        <v>0</v>
      </c>
      <c r="BD530" s="55">
        <f>IF(AZ530=4,G530,0)</f>
        <v>0</v>
      </c>
      <c r="BE530" s="55">
        <f>IF(AZ530=5,G530,0)</f>
        <v>0</v>
      </c>
      <c r="CA530" s="86">
        <v>8</v>
      </c>
      <c r="CB530" s="86">
        <v>0</v>
      </c>
      <c r="CZ530" s="55">
        <v>0</v>
      </c>
    </row>
    <row r="531" spans="1:104">
      <c r="A531" s="93"/>
      <c r="B531" s="94" t="s">
        <v>31</v>
      </c>
      <c r="C531" s="95" t="str">
        <f>CONCATENATE(B525," ",C525)</f>
        <v>D96 Přesuny suti a vybouraných hmot</v>
      </c>
      <c r="D531" s="96"/>
      <c r="E531" s="97"/>
      <c r="F531" s="98"/>
      <c r="G531" s="99">
        <f>SUM(G525:G530)</f>
        <v>0</v>
      </c>
      <c r="O531" s="79">
        <v>4</v>
      </c>
      <c r="BA531" s="100">
        <f>SUM(BA525:BA530)</f>
        <v>0</v>
      </c>
      <c r="BB531" s="100">
        <f>SUM(BB525:BB530)</f>
        <v>0</v>
      </c>
      <c r="BC531" s="100">
        <f>SUM(BC525:BC530)</f>
        <v>0</v>
      </c>
      <c r="BD531" s="100">
        <f>SUM(BD525:BD530)</f>
        <v>0</v>
      </c>
      <c r="BE531" s="100">
        <f>SUM(BE525:BE530)</f>
        <v>0</v>
      </c>
    </row>
    <row r="532" spans="1:104">
      <c r="E532" s="55"/>
    </row>
    <row r="533" spans="1:104">
      <c r="E533" s="55"/>
    </row>
    <row r="534" spans="1:104">
      <c r="E534" s="55"/>
    </row>
    <row r="535" spans="1:104">
      <c r="E535" s="55"/>
    </row>
    <row r="536" spans="1:104">
      <c r="E536" s="55"/>
    </row>
    <row r="537" spans="1:104">
      <c r="E537" s="55"/>
    </row>
    <row r="538" spans="1:104">
      <c r="E538" s="55"/>
    </row>
    <row r="539" spans="1:104">
      <c r="E539" s="55"/>
    </row>
    <row r="540" spans="1:104">
      <c r="E540" s="55"/>
    </row>
    <row r="541" spans="1:104">
      <c r="E541" s="55"/>
    </row>
    <row r="542" spans="1:104">
      <c r="E542" s="55"/>
    </row>
    <row r="543" spans="1:104">
      <c r="E543" s="55"/>
    </row>
    <row r="544" spans="1:104">
      <c r="E544" s="55"/>
    </row>
    <row r="545" spans="1:7">
      <c r="E545" s="55"/>
    </row>
    <row r="546" spans="1:7">
      <c r="E546" s="55"/>
    </row>
    <row r="547" spans="1:7">
      <c r="E547" s="55"/>
    </row>
    <row r="548" spans="1:7">
      <c r="E548" s="55"/>
    </row>
    <row r="549" spans="1:7">
      <c r="E549" s="55"/>
    </row>
    <row r="550" spans="1:7">
      <c r="E550" s="55"/>
    </row>
    <row r="551" spans="1:7">
      <c r="E551" s="55"/>
    </row>
    <row r="552" spans="1:7">
      <c r="E552" s="55"/>
    </row>
    <row r="553" spans="1:7">
      <c r="E553" s="55"/>
    </row>
    <row r="554" spans="1:7">
      <c r="E554" s="55"/>
    </row>
    <row r="555" spans="1:7">
      <c r="A555" s="101"/>
      <c r="B555" s="101"/>
      <c r="C555" s="101"/>
      <c r="D555" s="101"/>
      <c r="E555" s="101"/>
      <c r="F555" s="101"/>
      <c r="G555" s="101"/>
    </row>
    <row r="556" spans="1:7">
      <c r="A556" s="101"/>
      <c r="B556" s="101"/>
      <c r="C556" s="101"/>
      <c r="D556" s="101"/>
      <c r="E556" s="101"/>
      <c r="F556" s="101"/>
      <c r="G556" s="101"/>
    </row>
    <row r="557" spans="1:7">
      <c r="A557" s="101"/>
      <c r="B557" s="101"/>
      <c r="C557" s="101"/>
      <c r="D557" s="101"/>
      <c r="E557" s="101"/>
      <c r="F557" s="101"/>
      <c r="G557" s="101"/>
    </row>
    <row r="558" spans="1:7">
      <c r="A558" s="101"/>
      <c r="B558" s="101"/>
      <c r="C558" s="101"/>
      <c r="D558" s="101"/>
      <c r="E558" s="101"/>
      <c r="F558" s="101"/>
      <c r="G558" s="101"/>
    </row>
    <row r="559" spans="1:7">
      <c r="E559" s="55"/>
    </row>
    <row r="560" spans="1:7">
      <c r="E560" s="55"/>
    </row>
    <row r="561" spans="5:5">
      <c r="E561" s="55"/>
    </row>
    <row r="562" spans="5:5">
      <c r="E562" s="55"/>
    </row>
    <row r="563" spans="5:5">
      <c r="E563" s="55"/>
    </row>
    <row r="564" spans="5:5">
      <c r="E564" s="55"/>
    </row>
    <row r="565" spans="5:5">
      <c r="E565" s="55"/>
    </row>
    <row r="566" spans="5:5">
      <c r="E566" s="55"/>
    </row>
    <row r="567" spans="5:5">
      <c r="E567" s="55"/>
    </row>
    <row r="568" spans="5:5">
      <c r="E568" s="55"/>
    </row>
    <row r="569" spans="5:5">
      <c r="E569" s="55"/>
    </row>
    <row r="570" spans="5:5">
      <c r="E570" s="55"/>
    </row>
    <row r="571" spans="5:5">
      <c r="E571" s="55"/>
    </row>
    <row r="572" spans="5:5">
      <c r="E572" s="55"/>
    </row>
    <row r="573" spans="5:5">
      <c r="E573" s="55"/>
    </row>
    <row r="574" spans="5:5">
      <c r="E574" s="55"/>
    </row>
    <row r="575" spans="5:5">
      <c r="E575" s="55"/>
    </row>
    <row r="576" spans="5:5">
      <c r="E576" s="55"/>
    </row>
    <row r="577" spans="1:7">
      <c r="E577" s="55"/>
    </row>
    <row r="578" spans="1:7">
      <c r="E578" s="55"/>
    </row>
    <row r="579" spans="1:7">
      <c r="E579" s="55"/>
    </row>
    <row r="580" spans="1:7">
      <c r="E580" s="55"/>
    </row>
    <row r="581" spans="1:7">
      <c r="E581" s="55"/>
    </row>
    <row r="582" spans="1:7">
      <c r="E582" s="55"/>
    </row>
    <row r="583" spans="1:7">
      <c r="E583" s="55"/>
    </row>
    <row r="584" spans="1:7">
      <c r="E584" s="55"/>
    </row>
    <row r="585" spans="1:7">
      <c r="E585" s="55"/>
    </row>
    <row r="586" spans="1:7">
      <c r="E586" s="55"/>
    </row>
    <row r="587" spans="1:7">
      <c r="E587" s="55"/>
    </row>
    <row r="588" spans="1:7">
      <c r="E588" s="55"/>
    </row>
    <row r="589" spans="1:7">
      <c r="E589" s="55"/>
    </row>
    <row r="590" spans="1:7">
      <c r="A590" s="102"/>
      <c r="B590" s="102"/>
    </row>
    <row r="591" spans="1:7">
      <c r="A591" s="101"/>
      <c r="B591" s="101"/>
      <c r="C591" s="104"/>
      <c r="D591" s="104"/>
      <c r="E591" s="105"/>
      <c r="F591" s="104"/>
      <c r="G591" s="106"/>
    </row>
    <row r="592" spans="1:7">
      <c r="A592" s="107"/>
      <c r="B592" s="107"/>
      <c r="C592" s="101"/>
      <c r="D592" s="101"/>
      <c r="E592" s="108"/>
      <c r="F592" s="101"/>
      <c r="G592" s="101"/>
    </row>
    <row r="593" spans="1:7">
      <c r="A593" s="101"/>
      <c r="B593" s="101"/>
      <c r="C593" s="101"/>
      <c r="D593" s="101"/>
      <c r="E593" s="108"/>
      <c r="F593" s="101"/>
      <c r="G593" s="101"/>
    </row>
    <row r="594" spans="1:7">
      <c r="A594" s="101"/>
      <c r="B594" s="101"/>
      <c r="C594" s="101"/>
      <c r="D594" s="101"/>
      <c r="E594" s="108"/>
      <c r="F594" s="101"/>
      <c r="G594" s="101"/>
    </row>
    <row r="595" spans="1:7">
      <c r="A595" s="101"/>
      <c r="B595" s="101"/>
      <c r="C595" s="101"/>
      <c r="D595" s="101"/>
      <c r="E595" s="108"/>
      <c r="F595" s="101"/>
      <c r="G595" s="101"/>
    </row>
    <row r="596" spans="1:7">
      <c r="A596" s="101"/>
      <c r="B596" s="101"/>
      <c r="C596" s="101"/>
      <c r="D596" s="101"/>
      <c r="E596" s="108"/>
      <c r="F596" s="101"/>
      <c r="G596" s="101"/>
    </row>
    <row r="597" spans="1:7">
      <c r="A597" s="101"/>
      <c r="B597" s="101"/>
      <c r="C597" s="101"/>
      <c r="D597" s="101"/>
      <c r="E597" s="108"/>
      <c r="F597" s="101"/>
      <c r="G597" s="101"/>
    </row>
    <row r="598" spans="1:7">
      <c r="A598" s="101"/>
      <c r="B598" s="101"/>
      <c r="C598" s="101"/>
      <c r="D598" s="101"/>
      <c r="E598" s="108"/>
      <c r="F598" s="101"/>
      <c r="G598" s="101"/>
    </row>
    <row r="599" spans="1:7">
      <c r="A599" s="101"/>
      <c r="B599" s="101"/>
      <c r="C599" s="101"/>
      <c r="D599" s="101"/>
      <c r="E599" s="108"/>
      <c r="F599" s="101"/>
      <c r="G599" s="101"/>
    </row>
    <row r="600" spans="1:7">
      <c r="A600" s="101"/>
      <c r="B600" s="101"/>
      <c r="C600" s="101"/>
      <c r="D600" s="101"/>
      <c r="E600" s="108"/>
      <c r="F600" s="101"/>
      <c r="G600" s="101"/>
    </row>
    <row r="601" spans="1:7">
      <c r="A601" s="101"/>
      <c r="B601" s="101"/>
      <c r="C601" s="101"/>
      <c r="D601" s="101"/>
      <c r="E601" s="108"/>
      <c r="F601" s="101"/>
      <c r="G601" s="101"/>
    </row>
    <row r="602" spans="1:7">
      <c r="A602" s="101"/>
      <c r="B602" s="101"/>
      <c r="C602" s="101"/>
      <c r="D602" s="101"/>
      <c r="E602" s="108"/>
      <c r="F602" s="101"/>
      <c r="G602" s="101"/>
    </row>
    <row r="603" spans="1:7">
      <c r="A603" s="101"/>
      <c r="B603" s="101"/>
      <c r="C603" s="101"/>
      <c r="D603" s="101"/>
      <c r="E603" s="108"/>
      <c r="F603" s="101"/>
      <c r="G603" s="101"/>
    </row>
    <row r="604" spans="1:7">
      <c r="A604" s="101"/>
      <c r="B604" s="101"/>
      <c r="C604" s="101"/>
      <c r="D604" s="101"/>
      <c r="E604" s="108"/>
      <c r="F604" s="101"/>
      <c r="G604" s="101"/>
    </row>
  </sheetData>
  <sheetProtection password="8879" sheet="1" objects="1" scenarios="1"/>
  <mergeCells count="367">
    <mergeCell ref="A1:G1"/>
    <mergeCell ref="A3:B3"/>
    <mergeCell ref="A4:B4"/>
    <mergeCell ref="E4:G4"/>
    <mergeCell ref="C29:D29"/>
    <mergeCell ref="C31:D31"/>
    <mergeCell ref="C33:D33"/>
    <mergeCell ref="C35:D35"/>
    <mergeCell ref="C37:D37"/>
    <mergeCell ref="C39:D39"/>
    <mergeCell ref="C14:D14"/>
    <mergeCell ref="C16:D16"/>
    <mergeCell ref="C19:D19"/>
    <mergeCell ref="C21:D21"/>
    <mergeCell ref="C22:D22"/>
    <mergeCell ref="C24:D24"/>
    <mergeCell ref="C26:D26"/>
    <mergeCell ref="C27:D27"/>
    <mergeCell ref="C53:D53"/>
    <mergeCell ref="C54:D54"/>
    <mergeCell ref="C55:D55"/>
    <mergeCell ref="C56:D56"/>
    <mergeCell ref="C57:D57"/>
    <mergeCell ref="C58:D58"/>
    <mergeCell ref="C41:D41"/>
    <mergeCell ref="C45:D45"/>
    <mergeCell ref="C47:D47"/>
    <mergeCell ref="C48:D48"/>
    <mergeCell ref="C49:D49"/>
    <mergeCell ref="C50:D50"/>
    <mergeCell ref="C51:D51"/>
    <mergeCell ref="C52:D52"/>
    <mergeCell ref="C65:D65"/>
    <mergeCell ref="C66:D66"/>
    <mergeCell ref="C67:D67"/>
    <mergeCell ref="C68:D68"/>
    <mergeCell ref="C69:D69"/>
    <mergeCell ref="C70:D70"/>
    <mergeCell ref="C59:D59"/>
    <mergeCell ref="C60:D60"/>
    <mergeCell ref="C61:D61"/>
    <mergeCell ref="C62:D62"/>
    <mergeCell ref="C63:D63"/>
    <mergeCell ref="C64:D64"/>
    <mergeCell ref="C77:D77"/>
    <mergeCell ref="C79:D79"/>
    <mergeCell ref="C80:D80"/>
    <mergeCell ref="C81:D81"/>
    <mergeCell ref="C82:D82"/>
    <mergeCell ref="C83:D83"/>
    <mergeCell ref="C71:D71"/>
    <mergeCell ref="C72:D72"/>
    <mergeCell ref="C73:D73"/>
    <mergeCell ref="C74:D74"/>
    <mergeCell ref="C75:D75"/>
    <mergeCell ref="C76:D76"/>
    <mergeCell ref="C90:D90"/>
    <mergeCell ref="C91:D91"/>
    <mergeCell ref="C92:D92"/>
    <mergeCell ref="C93:D93"/>
    <mergeCell ref="C94:D94"/>
    <mergeCell ref="C95:D95"/>
    <mergeCell ref="C84:D84"/>
    <mergeCell ref="C85:D85"/>
    <mergeCell ref="C86:D86"/>
    <mergeCell ref="C87:D87"/>
    <mergeCell ref="C88:D88"/>
    <mergeCell ref="C89:D89"/>
    <mergeCell ref="C102:D102"/>
    <mergeCell ref="C103:D103"/>
    <mergeCell ref="C104:D104"/>
    <mergeCell ref="C105:D105"/>
    <mergeCell ref="C106:D106"/>
    <mergeCell ref="C107:D107"/>
    <mergeCell ref="C96:D96"/>
    <mergeCell ref="C97:D97"/>
    <mergeCell ref="C98:D98"/>
    <mergeCell ref="C99:D99"/>
    <mergeCell ref="C100:D100"/>
    <mergeCell ref="C101:D101"/>
    <mergeCell ref="C115:D115"/>
    <mergeCell ref="C116:D116"/>
    <mergeCell ref="C118:D118"/>
    <mergeCell ref="C119:D119"/>
    <mergeCell ref="C120:D120"/>
    <mergeCell ref="C121:D121"/>
    <mergeCell ref="C108:D108"/>
    <mergeCell ref="C109:D109"/>
    <mergeCell ref="C110:D110"/>
    <mergeCell ref="C111:D111"/>
    <mergeCell ref="C112:D112"/>
    <mergeCell ref="C113:D113"/>
    <mergeCell ref="C128:D128"/>
    <mergeCell ref="C129:D129"/>
    <mergeCell ref="C130:D130"/>
    <mergeCell ref="C131:D131"/>
    <mergeCell ref="C132:D132"/>
    <mergeCell ref="C133:D133"/>
    <mergeCell ref="C122:D122"/>
    <mergeCell ref="C123:D123"/>
    <mergeCell ref="C124:D124"/>
    <mergeCell ref="C125:D125"/>
    <mergeCell ref="C126:D126"/>
    <mergeCell ref="C127:D127"/>
    <mergeCell ref="C140:D140"/>
    <mergeCell ref="C141:D141"/>
    <mergeCell ref="C142:D142"/>
    <mergeCell ref="C143:D143"/>
    <mergeCell ref="C144:D144"/>
    <mergeCell ref="C145:D145"/>
    <mergeCell ref="C134:D134"/>
    <mergeCell ref="C135:D135"/>
    <mergeCell ref="C136:D136"/>
    <mergeCell ref="C137:D137"/>
    <mergeCell ref="C138:D138"/>
    <mergeCell ref="C139:D139"/>
    <mergeCell ref="C152:D152"/>
    <mergeCell ref="C153:D153"/>
    <mergeCell ref="C154:D154"/>
    <mergeCell ref="C155:D155"/>
    <mergeCell ref="C156:D156"/>
    <mergeCell ref="C158:D158"/>
    <mergeCell ref="C146:D146"/>
    <mergeCell ref="C147:D147"/>
    <mergeCell ref="C148:D148"/>
    <mergeCell ref="C149:D149"/>
    <mergeCell ref="C150:D150"/>
    <mergeCell ref="C151:D151"/>
    <mergeCell ref="C168:D168"/>
    <mergeCell ref="C169:D169"/>
    <mergeCell ref="C170:D170"/>
    <mergeCell ref="C171:D171"/>
    <mergeCell ref="C172:D172"/>
    <mergeCell ref="C173:D173"/>
    <mergeCell ref="C160:D160"/>
    <mergeCell ref="C162:D162"/>
    <mergeCell ref="C163:D163"/>
    <mergeCell ref="C165:D165"/>
    <mergeCell ref="C166:D166"/>
    <mergeCell ref="C167:D167"/>
    <mergeCell ref="C180:D180"/>
    <mergeCell ref="C181:D181"/>
    <mergeCell ref="C182:D182"/>
    <mergeCell ref="C183:D183"/>
    <mergeCell ref="C185:D185"/>
    <mergeCell ref="C186:D186"/>
    <mergeCell ref="C174:D174"/>
    <mergeCell ref="C175:D175"/>
    <mergeCell ref="C176:D176"/>
    <mergeCell ref="C177:D177"/>
    <mergeCell ref="C178:D178"/>
    <mergeCell ref="C179:D179"/>
    <mergeCell ref="C193:D193"/>
    <mergeCell ref="C194:D194"/>
    <mergeCell ref="C195:D195"/>
    <mergeCell ref="C196:D196"/>
    <mergeCell ref="C197:D197"/>
    <mergeCell ref="C198:D198"/>
    <mergeCell ref="C187:D187"/>
    <mergeCell ref="C188:D188"/>
    <mergeCell ref="C189:D189"/>
    <mergeCell ref="C190:D190"/>
    <mergeCell ref="C191:D191"/>
    <mergeCell ref="C192:D192"/>
    <mergeCell ref="C205:D205"/>
    <mergeCell ref="C206:D206"/>
    <mergeCell ref="C207:D207"/>
    <mergeCell ref="C208:D208"/>
    <mergeCell ref="C209:D209"/>
    <mergeCell ref="C210:D210"/>
    <mergeCell ref="C199:D199"/>
    <mergeCell ref="C200:D200"/>
    <mergeCell ref="C201:D201"/>
    <mergeCell ref="C202:D202"/>
    <mergeCell ref="C203:D203"/>
    <mergeCell ref="C204:D204"/>
    <mergeCell ref="C218:D218"/>
    <mergeCell ref="C219:D219"/>
    <mergeCell ref="C220:D220"/>
    <mergeCell ref="C226:D226"/>
    <mergeCell ref="C227:D227"/>
    <mergeCell ref="C228:D228"/>
    <mergeCell ref="C229:D229"/>
    <mergeCell ref="C230:D230"/>
    <mergeCell ref="C211:D211"/>
    <mergeCell ref="C212:D212"/>
    <mergeCell ref="C213:D213"/>
    <mergeCell ref="C214:D214"/>
    <mergeCell ref="C215:D215"/>
    <mergeCell ref="C216:D216"/>
    <mergeCell ref="C242:D242"/>
    <mergeCell ref="C243:D243"/>
    <mergeCell ref="C244:D244"/>
    <mergeCell ref="C245:D245"/>
    <mergeCell ref="C246:D246"/>
    <mergeCell ref="C247:D247"/>
    <mergeCell ref="C248:D248"/>
    <mergeCell ref="C249:D249"/>
    <mergeCell ref="C232:D232"/>
    <mergeCell ref="C233:D233"/>
    <mergeCell ref="C234:D234"/>
    <mergeCell ref="C235:D235"/>
    <mergeCell ref="C236:D236"/>
    <mergeCell ref="C238:D238"/>
    <mergeCell ref="C267:D267"/>
    <mergeCell ref="C272:D272"/>
    <mergeCell ref="C257:D257"/>
    <mergeCell ref="C258:D258"/>
    <mergeCell ref="C259:D259"/>
    <mergeCell ref="C260:D260"/>
    <mergeCell ref="C261:D261"/>
    <mergeCell ref="C262:D262"/>
    <mergeCell ref="C250:D250"/>
    <mergeCell ref="C251:D251"/>
    <mergeCell ref="C252:D252"/>
    <mergeCell ref="C253:D253"/>
    <mergeCell ref="C255:D255"/>
    <mergeCell ref="C256:D256"/>
    <mergeCell ref="C289:D289"/>
    <mergeCell ref="C290:D290"/>
    <mergeCell ref="C297:D297"/>
    <mergeCell ref="C299:D299"/>
    <mergeCell ref="C301:D301"/>
    <mergeCell ref="C303:D303"/>
    <mergeCell ref="C304:D304"/>
    <mergeCell ref="C306:D306"/>
    <mergeCell ref="C276:D276"/>
    <mergeCell ref="C277:D277"/>
    <mergeCell ref="C279:D279"/>
    <mergeCell ref="C280:D280"/>
    <mergeCell ref="C282:D282"/>
    <mergeCell ref="C284:D284"/>
    <mergeCell ref="C286:D286"/>
    <mergeCell ref="C288:D288"/>
    <mergeCell ref="C315:D315"/>
    <mergeCell ref="C316:D316"/>
    <mergeCell ref="C317:D317"/>
    <mergeCell ref="C318:D318"/>
    <mergeCell ref="C319:D319"/>
    <mergeCell ref="C320:D320"/>
    <mergeCell ref="C308:D308"/>
    <mergeCell ref="C310:D310"/>
    <mergeCell ref="C311:D311"/>
    <mergeCell ref="C312:D312"/>
    <mergeCell ref="C313:D313"/>
    <mergeCell ref="C314:D314"/>
    <mergeCell ref="C327:D327"/>
    <mergeCell ref="C328:D328"/>
    <mergeCell ref="C329:D329"/>
    <mergeCell ref="C330:D330"/>
    <mergeCell ref="C331:D331"/>
    <mergeCell ref="C332:D332"/>
    <mergeCell ref="C321:D321"/>
    <mergeCell ref="C322:D322"/>
    <mergeCell ref="C323:D323"/>
    <mergeCell ref="C324:D324"/>
    <mergeCell ref="C325:D325"/>
    <mergeCell ref="C326:D326"/>
    <mergeCell ref="C339:D339"/>
    <mergeCell ref="C340:D340"/>
    <mergeCell ref="C341:D341"/>
    <mergeCell ref="C342:D342"/>
    <mergeCell ref="C343:D343"/>
    <mergeCell ref="C344:D344"/>
    <mergeCell ref="C333:D333"/>
    <mergeCell ref="C334:D334"/>
    <mergeCell ref="C335:D335"/>
    <mergeCell ref="C336:D336"/>
    <mergeCell ref="C337:D337"/>
    <mergeCell ref="C338:D338"/>
    <mergeCell ref="C351:D351"/>
    <mergeCell ref="C353:D353"/>
    <mergeCell ref="C355:D355"/>
    <mergeCell ref="C356:D356"/>
    <mergeCell ref="C357:D357"/>
    <mergeCell ref="C345:D345"/>
    <mergeCell ref="C346:D346"/>
    <mergeCell ref="C347:D347"/>
    <mergeCell ref="C348:D348"/>
    <mergeCell ref="C349:D349"/>
    <mergeCell ref="C350:D350"/>
    <mergeCell ref="C371:D371"/>
    <mergeCell ref="C372:D372"/>
    <mergeCell ref="C373:D373"/>
    <mergeCell ref="C374:D374"/>
    <mergeCell ref="C375:D375"/>
    <mergeCell ref="C376:D376"/>
    <mergeCell ref="C377:D377"/>
    <mergeCell ref="C379:D379"/>
    <mergeCell ref="C364:D364"/>
    <mergeCell ref="C365:D365"/>
    <mergeCell ref="C366:D366"/>
    <mergeCell ref="C386:D386"/>
    <mergeCell ref="C387:D387"/>
    <mergeCell ref="C388:D388"/>
    <mergeCell ref="C389:D389"/>
    <mergeCell ref="C390:D390"/>
    <mergeCell ref="C392:D392"/>
    <mergeCell ref="C380:D380"/>
    <mergeCell ref="C381:D381"/>
    <mergeCell ref="C382:D382"/>
    <mergeCell ref="C383:D383"/>
    <mergeCell ref="C384:D384"/>
    <mergeCell ref="C385:D385"/>
    <mergeCell ref="C406:D406"/>
    <mergeCell ref="C407:D407"/>
    <mergeCell ref="C409:D409"/>
    <mergeCell ref="C411:D411"/>
    <mergeCell ref="C413:D413"/>
    <mergeCell ref="C397:D397"/>
    <mergeCell ref="C398:D398"/>
    <mergeCell ref="C399:D399"/>
    <mergeCell ref="C400:D400"/>
    <mergeCell ref="C401:D401"/>
    <mergeCell ref="C402:D402"/>
    <mergeCell ref="C403:D403"/>
    <mergeCell ref="C404:D404"/>
    <mergeCell ref="C461:D461"/>
    <mergeCell ref="C463:D463"/>
    <mergeCell ref="C465:D465"/>
    <mergeCell ref="C466:D466"/>
    <mergeCell ref="C471:D471"/>
    <mergeCell ref="C473:D473"/>
    <mergeCell ref="C474:D474"/>
    <mergeCell ref="C475:D475"/>
    <mergeCell ref="C443:D443"/>
    <mergeCell ref="C445:D445"/>
    <mergeCell ref="C447:D447"/>
    <mergeCell ref="C448:D448"/>
    <mergeCell ref="C449:D449"/>
    <mergeCell ref="C450:D450"/>
    <mergeCell ref="C451:D451"/>
    <mergeCell ref="C452:D452"/>
    <mergeCell ref="C455:D455"/>
    <mergeCell ref="C456:D456"/>
    <mergeCell ref="C457:D457"/>
    <mergeCell ref="C458:D458"/>
    <mergeCell ref="C460:D460"/>
    <mergeCell ref="C484:D484"/>
    <mergeCell ref="C486:D486"/>
    <mergeCell ref="C491:D491"/>
    <mergeCell ref="C492:D492"/>
    <mergeCell ref="C493:D493"/>
    <mergeCell ref="C494:D494"/>
    <mergeCell ref="C497:D497"/>
    <mergeCell ref="C499:D499"/>
    <mergeCell ref="C476:D476"/>
    <mergeCell ref="C477:D477"/>
    <mergeCell ref="C478:D478"/>
    <mergeCell ref="C480:D480"/>
    <mergeCell ref="C482:D482"/>
    <mergeCell ref="C483:D483"/>
    <mergeCell ref="C519:D519"/>
    <mergeCell ref="C513:D513"/>
    <mergeCell ref="C514:D514"/>
    <mergeCell ref="C515:D515"/>
    <mergeCell ref="C516:D516"/>
    <mergeCell ref="C517:D517"/>
    <mergeCell ref="C518:D518"/>
    <mergeCell ref="C505:D505"/>
    <mergeCell ref="C506:D506"/>
    <mergeCell ref="C507:D507"/>
    <mergeCell ref="C508:D508"/>
    <mergeCell ref="C509:D509"/>
    <mergeCell ref="C510:D510"/>
    <mergeCell ref="C511:D511"/>
    <mergeCell ref="C512:D512"/>
  </mergeCells>
  <printOptions gridLinesSet="0"/>
  <pageMargins left="0.59055118110236227" right="0.39370078740157483" top="0.59055118110236227" bottom="0.98425196850393704" header="0.19685039370078741" footer="0.51181102362204722"/>
  <pageSetup paperSize="9" orientation="portrait" horizontalDpi="300" r:id="rId1"/>
  <headerFooter alignWithMargins="0">
    <oddFooter>&amp;L&amp;9Zpracováno programem &amp;"Arial CE,Tučné"BUILDpower,  © RTS, a.s.&amp;R&amp;"Arial,Obyčejné"Strana &amp;P</oddFooter>
  </headerFooter>
</worksheet>
</file>

<file path=xl/worksheets/sheet4.xml><?xml version="1.0" encoding="utf-8"?>
<worksheet xmlns="http://schemas.openxmlformats.org/spreadsheetml/2006/main" xmlns:r="http://schemas.openxmlformats.org/officeDocument/2006/relationships">
  <dimension ref="A1:BM184"/>
  <sheetViews>
    <sheetView topLeftCell="B1" zoomScaleNormal="100" workbookViewId="0">
      <selection activeCell="AE20" sqref="AE20"/>
    </sheetView>
  </sheetViews>
  <sheetFormatPr defaultColWidth="9.7109375" defaultRowHeight="12.6" customHeight="1"/>
  <cols>
    <col min="1" max="1" width="7.7109375" style="341" customWidth="1"/>
    <col min="2" max="2" width="1.5703125" style="341" customWidth="1"/>
    <col min="3" max="3" width="3.85546875" style="341" customWidth="1"/>
    <col min="4" max="4" width="4" style="341" customWidth="1"/>
    <col min="5" max="5" width="15.85546875" style="341" customWidth="1"/>
    <col min="6" max="7" width="10.28515625" style="341" customWidth="1"/>
    <col min="8" max="8" width="11.5703125" style="341" customWidth="1"/>
    <col min="9" max="9" width="6.42578125" style="341" customWidth="1"/>
    <col min="10" max="10" width="7" style="341" customWidth="1"/>
    <col min="11" max="11" width="10.5703125" style="341" customWidth="1"/>
    <col min="12" max="12" width="11" style="341" customWidth="1"/>
    <col min="13" max="14" width="5.5703125" style="341" customWidth="1"/>
    <col min="15" max="15" width="1.85546875" style="341" customWidth="1"/>
    <col min="16" max="16" width="11.5703125" style="341" customWidth="1"/>
    <col min="17" max="17" width="3.85546875" style="341" customWidth="1"/>
    <col min="18" max="18" width="1.5703125" style="341" customWidth="1"/>
    <col min="19" max="19" width="7.42578125" style="341" customWidth="1"/>
    <col min="20" max="20" width="27.28515625" style="341" hidden="1" customWidth="1"/>
    <col min="21" max="21" width="15" style="341" hidden="1" customWidth="1"/>
    <col min="22" max="22" width="11.42578125" style="341" hidden="1" customWidth="1"/>
    <col min="23" max="23" width="15" style="341" hidden="1" customWidth="1"/>
    <col min="24" max="24" width="11.28515625" style="341" hidden="1" customWidth="1"/>
    <col min="25" max="25" width="13.85546875" style="341" hidden="1" customWidth="1"/>
    <col min="26" max="26" width="10.140625" style="341" hidden="1" customWidth="1"/>
    <col min="27" max="27" width="13.85546875" style="341" hidden="1" customWidth="1"/>
    <col min="28" max="28" width="15" style="341" hidden="1" customWidth="1"/>
    <col min="29" max="29" width="10.140625" style="341" customWidth="1"/>
    <col min="30" max="30" width="13.85546875" style="341" customWidth="1"/>
    <col min="31" max="31" width="15" style="341" customWidth="1"/>
    <col min="32" max="43" width="9.7109375" style="342" customWidth="1"/>
    <col min="44" max="64" width="9.7109375" style="341" hidden="1" customWidth="1"/>
    <col min="65" max="256" width="9.7109375" style="342"/>
    <col min="257" max="257" width="7.7109375" style="342" customWidth="1"/>
    <col min="258" max="258" width="1.5703125" style="342" customWidth="1"/>
    <col min="259" max="259" width="3.85546875" style="342" customWidth="1"/>
    <col min="260" max="260" width="4" style="342" customWidth="1"/>
    <col min="261" max="261" width="15.85546875" style="342" customWidth="1"/>
    <col min="262" max="263" width="10.28515625" style="342" customWidth="1"/>
    <col min="264" max="264" width="11.5703125" style="342" customWidth="1"/>
    <col min="265" max="265" width="6.42578125" style="342" customWidth="1"/>
    <col min="266" max="266" width="4.7109375" style="342" customWidth="1"/>
    <col min="267" max="267" width="10.5703125" style="342" customWidth="1"/>
    <col min="268" max="268" width="11" style="342" customWidth="1"/>
    <col min="269" max="270" width="5.5703125" style="342" customWidth="1"/>
    <col min="271" max="271" width="1.85546875" style="342" customWidth="1"/>
    <col min="272" max="272" width="11.5703125" style="342" customWidth="1"/>
    <col min="273" max="273" width="3.85546875" style="342" customWidth="1"/>
    <col min="274" max="274" width="1.5703125" style="342" customWidth="1"/>
    <col min="275" max="275" width="7.42578125" style="342" customWidth="1"/>
    <col min="276" max="284" width="0" style="342" hidden="1" customWidth="1"/>
    <col min="285" max="285" width="10.140625" style="342" customWidth="1"/>
    <col min="286" max="286" width="13.85546875" style="342" customWidth="1"/>
    <col min="287" max="287" width="15" style="342" customWidth="1"/>
    <col min="288" max="299" width="9.7109375" style="342" customWidth="1"/>
    <col min="300" max="320" width="0" style="342" hidden="1" customWidth="1"/>
    <col min="321" max="512" width="9.7109375" style="342"/>
    <col min="513" max="513" width="7.7109375" style="342" customWidth="1"/>
    <col min="514" max="514" width="1.5703125" style="342" customWidth="1"/>
    <col min="515" max="515" width="3.85546875" style="342" customWidth="1"/>
    <col min="516" max="516" width="4" style="342" customWidth="1"/>
    <col min="517" max="517" width="15.85546875" style="342" customWidth="1"/>
    <col min="518" max="519" width="10.28515625" style="342" customWidth="1"/>
    <col min="520" max="520" width="11.5703125" style="342" customWidth="1"/>
    <col min="521" max="521" width="6.42578125" style="342" customWidth="1"/>
    <col min="522" max="522" width="4.7109375" style="342" customWidth="1"/>
    <col min="523" max="523" width="10.5703125" style="342" customWidth="1"/>
    <col min="524" max="524" width="11" style="342" customWidth="1"/>
    <col min="525" max="526" width="5.5703125" style="342" customWidth="1"/>
    <col min="527" max="527" width="1.85546875" style="342" customWidth="1"/>
    <col min="528" max="528" width="11.5703125" style="342" customWidth="1"/>
    <col min="529" max="529" width="3.85546875" style="342" customWidth="1"/>
    <col min="530" max="530" width="1.5703125" style="342" customWidth="1"/>
    <col min="531" max="531" width="7.42578125" style="342" customWidth="1"/>
    <col min="532" max="540" width="0" style="342" hidden="1" customWidth="1"/>
    <col min="541" max="541" width="10.140625" style="342" customWidth="1"/>
    <col min="542" max="542" width="13.85546875" style="342" customWidth="1"/>
    <col min="543" max="543" width="15" style="342" customWidth="1"/>
    <col min="544" max="555" width="9.7109375" style="342" customWidth="1"/>
    <col min="556" max="576" width="0" style="342" hidden="1" customWidth="1"/>
    <col min="577" max="768" width="9.7109375" style="342"/>
    <col min="769" max="769" width="7.7109375" style="342" customWidth="1"/>
    <col min="770" max="770" width="1.5703125" style="342" customWidth="1"/>
    <col min="771" max="771" width="3.85546875" style="342" customWidth="1"/>
    <col min="772" max="772" width="4" style="342" customWidth="1"/>
    <col min="773" max="773" width="15.85546875" style="342" customWidth="1"/>
    <col min="774" max="775" width="10.28515625" style="342" customWidth="1"/>
    <col min="776" max="776" width="11.5703125" style="342" customWidth="1"/>
    <col min="777" max="777" width="6.42578125" style="342" customWidth="1"/>
    <col min="778" max="778" width="4.7109375" style="342" customWidth="1"/>
    <col min="779" max="779" width="10.5703125" style="342" customWidth="1"/>
    <col min="780" max="780" width="11" style="342" customWidth="1"/>
    <col min="781" max="782" width="5.5703125" style="342" customWidth="1"/>
    <col min="783" max="783" width="1.85546875" style="342" customWidth="1"/>
    <col min="784" max="784" width="11.5703125" style="342" customWidth="1"/>
    <col min="785" max="785" width="3.85546875" style="342" customWidth="1"/>
    <col min="786" max="786" width="1.5703125" style="342" customWidth="1"/>
    <col min="787" max="787" width="7.42578125" style="342" customWidth="1"/>
    <col min="788" max="796" width="0" style="342" hidden="1" customWidth="1"/>
    <col min="797" max="797" width="10.140625" style="342" customWidth="1"/>
    <col min="798" max="798" width="13.85546875" style="342" customWidth="1"/>
    <col min="799" max="799" width="15" style="342" customWidth="1"/>
    <col min="800" max="811" width="9.7109375" style="342" customWidth="1"/>
    <col min="812" max="832" width="0" style="342" hidden="1" customWidth="1"/>
    <col min="833" max="1024" width="9.7109375" style="342"/>
    <col min="1025" max="1025" width="7.7109375" style="342" customWidth="1"/>
    <col min="1026" max="1026" width="1.5703125" style="342" customWidth="1"/>
    <col min="1027" max="1027" width="3.85546875" style="342" customWidth="1"/>
    <col min="1028" max="1028" width="4" style="342" customWidth="1"/>
    <col min="1029" max="1029" width="15.85546875" style="342" customWidth="1"/>
    <col min="1030" max="1031" width="10.28515625" style="342" customWidth="1"/>
    <col min="1032" max="1032" width="11.5703125" style="342" customWidth="1"/>
    <col min="1033" max="1033" width="6.42578125" style="342" customWidth="1"/>
    <col min="1034" max="1034" width="4.7109375" style="342" customWidth="1"/>
    <col min="1035" max="1035" width="10.5703125" style="342" customWidth="1"/>
    <col min="1036" max="1036" width="11" style="342" customWidth="1"/>
    <col min="1037" max="1038" width="5.5703125" style="342" customWidth="1"/>
    <col min="1039" max="1039" width="1.85546875" style="342" customWidth="1"/>
    <col min="1040" max="1040" width="11.5703125" style="342" customWidth="1"/>
    <col min="1041" max="1041" width="3.85546875" style="342" customWidth="1"/>
    <col min="1042" max="1042" width="1.5703125" style="342" customWidth="1"/>
    <col min="1043" max="1043" width="7.42578125" style="342" customWidth="1"/>
    <col min="1044" max="1052" width="0" style="342" hidden="1" customWidth="1"/>
    <col min="1053" max="1053" width="10.140625" style="342" customWidth="1"/>
    <col min="1054" max="1054" width="13.85546875" style="342" customWidth="1"/>
    <col min="1055" max="1055" width="15" style="342" customWidth="1"/>
    <col min="1056" max="1067" width="9.7109375" style="342" customWidth="1"/>
    <col min="1068" max="1088" width="0" style="342" hidden="1" customWidth="1"/>
    <col min="1089" max="1280" width="9.7109375" style="342"/>
    <col min="1281" max="1281" width="7.7109375" style="342" customWidth="1"/>
    <col min="1282" max="1282" width="1.5703125" style="342" customWidth="1"/>
    <col min="1283" max="1283" width="3.85546875" style="342" customWidth="1"/>
    <col min="1284" max="1284" width="4" style="342" customWidth="1"/>
    <col min="1285" max="1285" width="15.85546875" style="342" customWidth="1"/>
    <col min="1286" max="1287" width="10.28515625" style="342" customWidth="1"/>
    <col min="1288" max="1288" width="11.5703125" style="342" customWidth="1"/>
    <col min="1289" max="1289" width="6.42578125" style="342" customWidth="1"/>
    <col min="1290" max="1290" width="4.7109375" style="342" customWidth="1"/>
    <col min="1291" max="1291" width="10.5703125" style="342" customWidth="1"/>
    <col min="1292" max="1292" width="11" style="342" customWidth="1"/>
    <col min="1293" max="1294" width="5.5703125" style="342" customWidth="1"/>
    <col min="1295" max="1295" width="1.85546875" style="342" customWidth="1"/>
    <col min="1296" max="1296" width="11.5703125" style="342" customWidth="1"/>
    <col min="1297" max="1297" width="3.85546875" style="342" customWidth="1"/>
    <col min="1298" max="1298" width="1.5703125" style="342" customWidth="1"/>
    <col min="1299" max="1299" width="7.42578125" style="342" customWidth="1"/>
    <col min="1300" max="1308" width="0" style="342" hidden="1" customWidth="1"/>
    <col min="1309" max="1309" width="10.140625" style="342" customWidth="1"/>
    <col min="1310" max="1310" width="13.85546875" style="342" customWidth="1"/>
    <col min="1311" max="1311" width="15" style="342" customWidth="1"/>
    <col min="1312" max="1323" width="9.7109375" style="342" customWidth="1"/>
    <col min="1324" max="1344" width="0" style="342" hidden="1" customWidth="1"/>
    <col min="1345" max="1536" width="9.7109375" style="342"/>
    <col min="1537" max="1537" width="7.7109375" style="342" customWidth="1"/>
    <col min="1538" max="1538" width="1.5703125" style="342" customWidth="1"/>
    <col min="1539" max="1539" width="3.85546875" style="342" customWidth="1"/>
    <col min="1540" max="1540" width="4" style="342" customWidth="1"/>
    <col min="1541" max="1541" width="15.85546875" style="342" customWidth="1"/>
    <col min="1542" max="1543" width="10.28515625" style="342" customWidth="1"/>
    <col min="1544" max="1544" width="11.5703125" style="342" customWidth="1"/>
    <col min="1545" max="1545" width="6.42578125" style="342" customWidth="1"/>
    <col min="1546" max="1546" width="4.7109375" style="342" customWidth="1"/>
    <col min="1547" max="1547" width="10.5703125" style="342" customWidth="1"/>
    <col min="1548" max="1548" width="11" style="342" customWidth="1"/>
    <col min="1549" max="1550" width="5.5703125" style="342" customWidth="1"/>
    <col min="1551" max="1551" width="1.85546875" style="342" customWidth="1"/>
    <col min="1552" max="1552" width="11.5703125" style="342" customWidth="1"/>
    <col min="1553" max="1553" width="3.85546875" style="342" customWidth="1"/>
    <col min="1554" max="1554" width="1.5703125" style="342" customWidth="1"/>
    <col min="1555" max="1555" width="7.42578125" style="342" customWidth="1"/>
    <col min="1556" max="1564" width="0" style="342" hidden="1" customWidth="1"/>
    <col min="1565" max="1565" width="10.140625" style="342" customWidth="1"/>
    <col min="1566" max="1566" width="13.85546875" style="342" customWidth="1"/>
    <col min="1567" max="1567" width="15" style="342" customWidth="1"/>
    <col min="1568" max="1579" width="9.7109375" style="342" customWidth="1"/>
    <col min="1580" max="1600" width="0" style="342" hidden="1" customWidth="1"/>
    <col min="1601" max="1792" width="9.7109375" style="342"/>
    <col min="1793" max="1793" width="7.7109375" style="342" customWidth="1"/>
    <col min="1794" max="1794" width="1.5703125" style="342" customWidth="1"/>
    <col min="1795" max="1795" width="3.85546875" style="342" customWidth="1"/>
    <col min="1796" max="1796" width="4" style="342" customWidth="1"/>
    <col min="1797" max="1797" width="15.85546875" style="342" customWidth="1"/>
    <col min="1798" max="1799" width="10.28515625" style="342" customWidth="1"/>
    <col min="1800" max="1800" width="11.5703125" style="342" customWidth="1"/>
    <col min="1801" max="1801" width="6.42578125" style="342" customWidth="1"/>
    <col min="1802" max="1802" width="4.7109375" style="342" customWidth="1"/>
    <col min="1803" max="1803" width="10.5703125" style="342" customWidth="1"/>
    <col min="1804" max="1804" width="11" style="342" customWidth="1"/>
    <col min="1805" max="1806" width="5.5703125" style="342" customWidth="1"/>
    <col min="1807" max="1807" width="1.85546875" style="342" customWidth="1"/>
    <col min="1808" max="1808" width="11.5703125" style="342" customWidth="1"/>
    <col min="1809" max="1809" width="3.85546875" style="342" customWidth="1"/>
    <col min="1810" max="1810" width="1.5703125" style="342" customWidth="1"/>
    <col min="1811" max="1811" width="7.42578125" style="342" customWidth="1"/>
    <col min="1812" max="1820" width="0" style="342" hidden="1" customWidth="1"/>
    <col min="1821" max="1821" width="10.140625" style="342" customWidth="1"/>
    <col min="1822" max="1822" width="13.85546875" style="342" customWidth="1"/>
    <col min="1823" max="1823" width="15" style="342" customWidth="1"/>
    <col min="1824" max="1835" width="9.7109375" style="342" customWidth="1"/>
    <col min="1836" max="1856" width="0" style="342" hidden="1" customWidth="1"/>
    <col min="1857" max="2048" width="9.7109375" style="342"/>
    <col min="2049" max="2049" width="7.7109375" style="342" customWidth="1"/>
    <col min="2050" max="2050" width="1.5703125" style="342" customWidth="1"/>
    <col min="2051" max="2051" width="3.85546875" style="342" customWidth="1"/>
    <col min="2052" max="2052" width="4" style="342" customWidth="1"/>
    <col min="2053" max="2053" width="15.85546875" style="342" customWidth="1"/>
    <col min="2054" max="2055" width="10.28515625" style="342" customWidth="1"/>
    <col min="2056" max="2056" width="11.5703125" style="342" customWidth="1"/>
    <col min="2057" max="2057" width="6.42578125" style="342" customWidth="1"/>
    <col min="2058" max="2058" width="4.7109375" style="342" customWidth="1"/>
    <col min="2059" max="2059" width="10.5703125" style="342" customWidth="1"/>
    <col min="2060" max="2060" width="11" style="342" customWidth="1"/>
    <col min="2061" max="2062" width="5.5703125" style="342" customWidth="1"/>
    <col min="2063" max="2063" width="1.85546875" style="342" customWidth="1"/>
    <col min="2064" max="2064" width="11.5703125" style="342" customWidth="1"/>
    <col min="2065" max="2065" width="3.85546875" style="342" customWidth="1"/>
    <col min="2066" max="2066" width="1.5703125" style="342" customWidth="1"/>
    <col min="2067" max="2067" width="7.42578125" style="342" customWidth="1"/>
    <col min="2068" max="2076" width="0" style="342" hidden="1" customWidth="1"/>
    <col min="2077" max="2077" width="10.140625" style="342" customWidth="1"/>
    <col min="2078" max="2078" width="13.85546875" style="342" customWidth="1"/>
    <col min="2079" max="2079" width="15" style="342" customWidth="1"/>
    <col min="2080" max="2091" width="9.7109375" style="342" customWidth="1"/>
    <col min="2092" max="2112" width="0" style="342" hidden="1" customWidth="1"/>
    <col min="2113" max="2304" width="9.7109375" style="342"/>
    <col min="2305" max="2305" width="7.7109375" style="342" customWidth="1"/>
    <col min="2306" max="2306" width="1.5703125" style="342" customWidth="1"/>
    <col min="2307" max="2307" width="3.85546875" style="342" customWidth="1"/>
    <col min="2308" max="2308" width="4" style="342" customWidth="1"/>
    <col min="2309" max="2309" width="15.85546875" style="342" customWidth="1"/>
    <col min="2310" max="2311" width="10.28515625" style="342" customWidth="1"/>
    <col min="2312" max="2312" width="11.5703125" style="342" customWidth="1"/>
    <col min="2313" max="2313" width="6.42578125" style="342" customWidth="1"/>
    <col min="2314" max="2314" width="4.7109375" style="342" customWidth="1"/>
    <col min="2315" max="2315" width="10.5703125" style="342" customWidth="1"/>
    <col min="2316" max="2316" width="11" style="342" customWidth="1"/>
    <col min="2317" max="2318" width="5.5703125" style="342" customWidth="1"/>
    <col min="2319" max="2319" width="1.85546875" style="342" customWidth="1"/>
    <col min="2320" max="2320" width="11.5703125" style="342" customWidth="1"/>
    <col min="2321" max="2321" width="3.85546875" style="342" customWidth="1"/>
    <col min="2322" max="2322" width="1.5703125" style="342" customWidth="1"/>
    <col min="2323" max="2323" width="7.42578125" style="342" customWidth="1"/>
    <col min="2324" max="2332" width="0" style="342" hidden="1" customWidth="1"/>
    <col min="2333" max="2333" width="10.140625" style="342" customWidth="1"/>
    <col min="2334" max="2334" width="13.85546875" style="342" customWidth="1"/>
    <col min="2335" max="2335" width="15" style="342" customWidth="1"/>
    <col min="2336" max="2347" width="9.7109375" style="342" customWidth="1"/>
    <col min="2348" max="2368" width="0" style="342" hidden="1" customWidth="1"/>
    <col min="2369" max="2560" width="9.7109375" style="342"/>
    <col min="2561" max="2561" width="7.7109375" style="342" customWidth="1"/>
    <col min="2562" max="2562" width="1.5703125" style="342" customWidth="1"/>
    <col min="2563" max="2563" width="3.85546875" style="342" customWidth="1"/>
    <col min="2564" max="2564" width="4" style="342" customWidth="1"/>
    <col min="2565" max="2565" width="15.85546875" style="342" customWidth="1"/>
    <col min="2566" max="2567" width="10.28515625" style="342" customWidth="1"/>
    <col min="2568" max="2568" width="11.5703125" style="342" customWidth="1"/>
    <col min="2569" max="2569" width="6.42578125" style="342" customWidth="1"/>
    <col min="2570" max="2570" width="4.7109375" style="342" customWidth="1"/>
    <col min="2571" max="2571" width="10.5703125" style="342" customWidth="1"/>
    <col min="2572" max="2572" width="11" style="342" customWidth="1"/>
    <col min="2573" max="2574" width="5.5703125" style="342" customWidth="1"/>
    <col min="2575" max="2575" width="1.85546875" style="342" customWidth="1"/>
    <col min="2576" max="2576" width="11.5703125" style="342" customWidth="1"/>
    <col min="2577" max="2577" width="3.85546875" style="342" customWidth="1"/>
    <col min="2578" max="2578" width="1.5703125" style="342" customWidth="1"/>
    <col min="2579" max="2579" width="7.42578125" style="342" customWidth="1"/>
    <col min="2580" max="2588" width="0" style="342" hidden="1" customWidth="1"/>
    <col min="2589" max="2589" width="10.140625" style="342" customWidth="1"/>
    <col min="2590" max="2590" width="13.85546875" style="342" customWidth="1"/>
    <col min="2591" max="2591" width="15" style="342" customWidth="1"/>
    <col min="2592" max="2603" width="9.7109375" style="342" customWidth="1"/>
    <col min="2604" max="2624" width="0" style="342" hidden="1" customWidth="1"/>
    <col min="2625" max="2816" width="9.7109375" style="342"/>
    <col min="2817" max="2817" width="7.7109375" style="342" customWidth="1"/>
    <col min="2818" max="2818" width="1.5703125" style="342" customWidth="1"/>
    <col min="2819" max="2819" width="3.85546875" style="342" customWidth="1"/>
    <col min="2820" max="2820" width="4" style="342" customWidth="1"/>
    <col min="2821" max="2821" width="15.85546875" style="342" customWidth="1"/>
    <col min="2822" max="2823" width="10.28515625" style="342" customWidth="1"/>
    <col min="2824" max="2824" width="11.5703125" style="342" customWidth="1"/>
    <col min="2825" max="2825" width="6.42578125" style="342" customWidth="1"/>
    <col min="2826" max="2826" width="4.7109375" style="342" customWidth="1"/>
    <col min="2827" max="2827" width="10.5703125" style="342" customWidth="1"/>
    <col min="2828" max="2828" width="11" style="342" customWidth="1"/>
    <col min="2829" max="2830" width="5.5703125" style="342" customWidth="1"/>
    <col min="2831" max="2831" width="1.85546875" style="342" customWidth="1"/>
    <col min="2832" max="2832" width="11.5703125" style="342" customWidth="1"/>
    <col min="2833" max="2833" width="3.85546875" style="342" customWidth="1"/>
    <col min="2834" max="2834" width="1.5703125" style="342" customWidth="1"/>
    <col min="2835" max="2835" width="7.42578125" style="342" customWidth="1"/>
    <col min="2836" max="2844" width="0" style="342" hidden="1" customWidth="1"/>
    <col min="2845" max="2845" width="10.140625" style="342" customWidth="1"/>
    <col min="2846" max="2846" width="13.85546875" style="342" customWidth="1"/>
    <col min="2847" max="2847" width="15" style="342" customWidth="1"/>
    <col min="2848" max="2859" width="9.7109375" style="342" customWidth="1"/>
    <col min="2860" max="2880" width="0" style="342" hidden="1" customWidth="1"/>
    <col min="2881" max="3072" width="9.7109375" style="342"/>
    <col min="3073" max="3073" width="7.7109375" style="342" customWidth="1"/>
    <col min="3074" max="3074" width="1.5703125" style="342" customWidth="1"/>
    <col min="3075" max="3075" width="3.85546875" style="342" customWidth="1"/>
    <col min="3076" max="3076" width="4" style="342" customWidth="1"/>
    <col min="3077" max="3077" width="15.85546875" style="342" customWidth="1"/>
    <col min="3078" max="3079" width="10.28515625" style="342" customWidth="1"/>
    <col min="3080" max="3080" width="11.5703125" style="342" customWidth="1"/>
    <col min="3081" max="3081" width="6.42578125" style="342" customWidth="1"/>
    <col min="3082" max="3082" width="4.7109375" style="342" customWidth="1"/>
    <col min="3083" max="3083" width="10.5703125" style="342" customWidth="1"/>
    <col min="3084" max="3084" width="11" style="342" customWidth="1"/>
    <col min="3085" max="3086" width="5.5703125" style="342" customWidth="1"/>
    <col min="3087" max="3087" width="1.85546875" style="342" customWidth="1"/>
    <col min="3088" max="3088" width="11.5703125" style="342" customWidth="1"/>
    <col min="3089" max="3089" width="3.85546875" style="342" customWidth="1"/>
    <col min="3090" max="3090" width="1.5703125" style="342" customWidth="1"/>
    <col min="3091" max="3091" width="7.42578125" style="342" customWidth="1"/>
    <col min="3092" max="3100" width="0" style="342" hidden="1" customWidth="1"/>
    <col min="3101" max="3101" width="10.140625" style="342" customWidth="1"/>
    <col min="3102" max="3102" width="13.85546875" style="342" customWidth="1"/>
    <col min="3103" max="3103" width="15" style="342" customWidth="1"/>
    <col min="3104" max="3115" width="9.7109375" style="342" customWidth="1"/>
    <col min="3116" max="3136" width="0" style="342" hidden="1" customWidth="1"/>
    <col min="3137" max="3328" width="9.7109375" style="342"/>
    <col min="3329" max="3329" width="7.7109375" style="342" customWidth="1"/>
    <col min="3330" max="3330" width="1.5703125" style="342" customWidth="1"/>
    <col min="3331" max="3331" width="3.85546875" style="342" customWidth="1"/>
    <col min="3332" max="3332" width="4" style="342" customWidth="1"/>
    <col min="3333" max="3333" width="15.85546875" style="342" customWidth="1"/>
    <col min="3334" max="3335" width="10.28515625" style="342" customWidth="1"/>
    <col min="3336" max="3336" width="11.5703125" style="342" customWidth="1"/>
    <col min="3337" max="3337" width="6.42578125" style="342" customWidth="1"/>
    <col min="3338" max="3338" width="4.7109375" style="342" customWidth="1"/>
    <col min="3339" max="3339" width="10.5703125" style="342" customWidth="1"/>
    <col min="3340" max="3340" width="11" style="342" customWidth="1"/>
    <col min="3341" max="3342" width="5.5703125" style="342" customWidth="1"/>
    <col min="3343" max="3343" width="1.85546875" style="342" customWidth="1"/>
    <col min="3344" max="3344" width="11.5703125" style="342" customWidth="1"/>
    <col min="3345" max="3345" width="3.85546875" style="342" customWidth="1"/>
    <col min="3346" max="3346" width="1.5703125" style="342" customWidth="1"/>
    <col min="3347" max="3347" width="7.42578125" style="342" customWidth="1"/>
    <col min="3348" max="3356" width="0" style="342" hidden="1" customWidth="1"/>
    <col min="3357" max="3357" width="10.140625" style="342" customWidth="1"/>
    <col min="3358" max="3358" width="13.85546875" style="342" customWidth="1"/>
    <col min="3359" max="3359" width="15" style="342" customWidth="1"/>
    <col min="3360" max="3371" width="9.7109375" style="342" customWidth="1"/>
    <col min="3372" max="3392" width="0" style="342" hidden="1" customWidth="1"/>
    <col min="3393" max="3584" width="9.7109375" style="342"/>
    <col min="3585" max="3585" width="7.7109375" style="342" customWidth="1"/>
    <col min="3586" max="3586" width="1.5703125" style="342" customWidth="1"/>
    <col min="3587" max="3587" width="3.85546875" style="342" customWidth="1"/>
    <col min="3588" max="3588" width="4" style="342" customWidth="1"/>
    <col min="3589" max="3589" width="15.85546875" style="342" customWidth="1"/>
    <col min="3590" max="3591" width="10.28515625" style="342" customWidth="1"/>
    <col min="3592" max="3592" width="11.5703125" style="342" customWidth="1"/>
    <col min="3593" max="3593" width="6.42578125" style="342" customWidth="1"/>
    <col min="3594" max="3594" width="4.7109375" style="342" customWidth="1"/>
    <col min="3595" max="3595" width="10.5703125" style="342" customWidth="1"/>
    <col min="3596" max="3596" width="11" style="342" customWidth="1"/>
    <col min="3597" max="3598" width="5.5703125" style="342" customWidth="1"/>
    <col min="3599" max="3599" width="1.85546875" style="342" customWidth="1"/>
    <col min="3600" max="3600" width="11.5703125" style="342" customWidth="1"/>
    <col min="3601" max="3601" width="3.85546875" style="342" customWidth="1"/>
    <col min="3602" max="3602" width="1.5703125" style="342" customWidth="1"/>
    <col min="3603" max="3603" width="7.42578125" style="342" customWidth="1"/>
    <col min="3604" max="3612" width="0" style="342" hidden="1" customWidth="1"/>
    <col min="3613" max="3613" width="10.140625" style="342" customWidth="1"/>
    <col min="3614" max="3614" width="13.85546875" style="342" customWidth="1"/>
    <col min="3615" max="3615" width="15" style="342" customWidth="1"/>
    <col min="3616" max="3627" width="9.7109375" style="342" customWidth="1"/>
    <col min="3628" max="3648" width="0" style="342" hidden="1" customWidth="1"/>
    <col min="3649" max="3840" width="9.7109375" style="342"/>
    <col min="3841" max="3841" width="7.7109375" style="342" customWidth="1"/>
    <col min="3842" max="3842" width="1.5703125" style="342" customWidth="1"/>
    <col min="3843" max="3843" width="3.85546875" style="342" customWidth="1"/>
    <col min="3844" max="3844" width="4" style="342" customWidth="1"/>
    <col min="3845" max="3845" width="15.85546875" style="342" customWidth="1"/>
    <col min="3846" max="3847" width="10.28515625" style="342" customWidth="1"/>
    <col min="3848" max="3848" width="11.5703125" style="342" customWidth="1"/>
    <col min="3849" max="3849" width="6.42578125" style="342" customWidth="1"/>
    <col min="3850" max="3850" width="4.7109375" style="342" customWidth="1"/>
    <col min="3851" max="3851" width="10.5703125" style="342" customWidth="1"/>
    <col min="3852" max="3852" width="11" style="342" customWidth="1"/>
    <col min="3853" max="3854" width="5.5703125" style="342" customWidth="1"/>
    <col min="3855" max="3855" width="1.85546875" style="342" customWidth="1"/>
    <col min="3856" max="3856" width="11.5703125" style="342" customWidth="1"/>
    <col min="3857" max="3857" width="3.85546875" style="342" customWidth="1"/>
    <col min="3858" max="3858" width="1.5703125" style="342" customWidth="1"/>
    <col min="3859" max="3859" width="7.42578125" style="342" customWidth="1"/>
    <col min="3860" max="3868" width="0" style="342" hidden="1" customWidth="1"/>
    <col min="3869" max="3869" width="10.140625" style="342" customWidth="1"/>
    <col min="3870" max="3870" width="13.85546875" style="342" customWidth="1"/>
    <col min="3871" max="3871" width="15" style="342" customWidth="1"/>
    <col min="3872" max="3883" width="9.7109375" style="342" customWidth="1"/>
    <col min="3884" max="3904" width="0" style="342" hidden="1" customWidth="1"/>
    <col min="3905" max="4096" width="9.7109375" style="342"/>
    <col min="4097" max="4097" width="7.7109375" style="342" customWidth="1"/>
    <col min="4098" max="4098" width="1.5703125" style="342" customWidth="1"/>
    <col min="4099" max="4099" width="3.85546875" style="342" customWidth="1"/>
    <col min="4100" max="4100" width="4" style="342" customWidth="1"/>
    <col min="4101" max="4101" width="15.85546875" style="342" customWidth="1"/>
    <col min="4102" max="4103" width="10.28515625" style="342" customWidth="1"/>
    <col min="4104" max="4104" width="11.5703125" style="342" customWidth="1"/>
    <col min="4105" max="4105" width="6.42578125" style="342" customWidth="1"/>
    <col min="4106" max="4106" width="4.7109375" style="342" customWidth="1"/>
    <col min="4107" max="4107" width="10.5703125" style="342" customWidth="1"/>
    <col min="4108" max="4108" width="11" style="342" customWidth="1"/>
    <col min="4109" max="4110" width="5.5703125" style="342" customWidth="1"/>
    <col min="4111" max="4111" width="1.85546875" style="342" customWidth="1"/>
    <col min="4112" max="4112" width="11.5703125" style="342" customWidth="1"/>
    <col min="4113" max="4113" width="3.85546875" style="342" customWidth="1"/>
    <col min="4114" max="4114" width="1.5703125" style="342" customWidth="1"/>
    <col min="4115" max="4115" width="7.42578125" style="342" customWidth="1"/>
    <col min="4116" max="4124" width="0" style="342" hidden="1" customWidth="1"/>
    <col min="4125" max="4125" width="10.140625" style="342" customWidth="1"/>
    <col min="4126" max="4126" width="13.85546875" style="342" customWidth="1"/>
    <col min="4127" max="4127" width="15" style="342" customWidth="1"/>
    <col min="4128" max="4139" width="9.7109375" style="342" customWidth="1"/>
    <col min="4140" max="4160" width="0" style="342" hidden="1" customWidth="1"/>
    <col min="4161" max="4352" width="9.7109375" style="342"/>
    <col min="4353" max="4353" width="7.7109375" style="342" customWidth="1"/>
    <col min="4354" max="4354" width="1.5703125" style="342" customWidth="1"/>
    <col min="4355" max="4355" width="3.85546875" style="342" customWidth="1"/>
    <col min="4356" max="4356" width="4" style="342" customWidth="1"/>
    <col min="4357" max="4357" width="15.85546875" style="342" customWidth="1"/>
    <col min="4358" max="4359" width="10.28515625" style="342" customWidth="1"/>
    <col min="4360" max="4360" width="11.5703125" style="342" customWidth="1"/>
    <col min="4361" max="4361" width="6.42578125" style="342" customWidth="1"/>
    <col min="4362" max="4362" width="4.7109375" style="342" customWidth="1"/>
    <col min="4363" max="4363" width="10.5703125" style="342" customWidth="1"/>
    <col min="4364" max="4364" width="11" style="342" customWidth="1"/>
    <col min="4365" max="4366" width="5.5703125" style="342" customWidth="1"/>
    <col min="4367" max="4367" width="1.85546875" style="342" customWidth="1"/>
    <col min="4368" max="4368" width="11.5703125" style="342" customWidth="1"/>
    <col min="4369" max="4369" width="3.85546875" style="342" customWidth="1"/>
    <col min="4370" max="4370" width="1.5703125" style="342" customWidth="1"/>
    <col min="4371" max="4371" width="7.42578125" style="342" customWidth="1"/>
    <col min="4372" max="4380" width="0" style="342" hidden="1" customWidth="1"/>
    <col min="4381" max="4381" width="10.140625" style="342" customWidth="1"/>
    <col min="4382" max="4382" width="13.85546875" style="342" customWidth="1"/>
    <col min="4383" max="4383" width="15" style="342" customWidth="1"/>
    <col min="4384" max="4395" width="9.7109375" style="342" customWidth="1"/>
    <col min="4396" max="4416" width="0" style="342" hidden="1" customWidth="1"/>
    <col min="4417" max="4608" width="9.7109375" style="342"/>
    <col min="4609" max="4609" width="7.7109375" style="342" customWidth="1"/>
    <col min="4610" max="4610" width="1.5703125" style="342" customWidth="1"/>
    <col min="4611" max="4611" width="3.85546875" style="342" customWidth="1"/>
    <col min="4612" max="4612" width="4" style="342" customWidth="1"/>
    <col min="4613" max="4613" width="15.85546875" style="342" customWidth="1"/>
    <col min="4614" max="4615" width="10.28515625" style="342" customWidth="1"/>
    <col min="4616" max="4616" width="11.5703125" style="342" customWidth="1"/>
    <col min="4617" max="4617" width="6.42578125" style="342" customWidth="1"/>
    <col min="4618" max="4618" width="4.7109375" style="342" customWidth="1"/>
    <col min="4619" max="4619" width="10.5703125" style="342" customWidth="1"/>
    <col min="4620" max="4620" width="11" style="342" customWidth="1"/>
    <col min="4621" max="4622" width="5.5703125" style="342" customWidth="1"/>
    <col min="4623" max="4623" width="1.85546875" style="342" customWidth="1"/>
    <col min="4624" max="4624" width="11.5703125" style="342" customWidth="1"/>
    <col min="4625" max="4625" width="3.85546875" style="342" customWidth="1"/>
    <col min="4626" max="4626" width="1.5703125" style="342" customWidth="1"/>
    <col min="4627" max="4627" width="7.42578125" style="342" customWidth="1"/>
    <col min="4628" max="4636" width="0" style="342" hidden="1" customWidth="1"/>
    <col min="4637" max="4637" width="10.140625" style="342" customWidth="1"/>
    <col min="4638" max="4638" width="13.85546875" style="342" customWidth="1"/>
    <col min="4639" max="4639" width="15" style="342" customWidth="1"/>
    <col min="4640" max="4651" width="9.7109375" style="342" customWidth="1"/>
    <col min="4652" max="4672" width="0" style="342" hidden="1" customWidth="1"/>
    <col min="4673" max="4864" width="9.7109375" style="342"/>
    <col min="4865" max="4865" width="7.7109375" style="342" customWidth="1"/>
    <col min="4866" max="4866" width="1.5703125" style="342" customWidth="1"/>
    <col min="4867" max="4867" width="3.85546875" style="342" customWidth="1"/>
    <col min="4868" max="4868" width="4" style="342" customWidth="1"/>
    <col min="4869" max="4869" width="15.85546875" style="342" customWidth="1"/>
    <col min="4870" max="4871" width="10.28515625" style="342" customWidth="1"/>
    <col min="4872" max="4872" width="11.5703125" style="342" customWidth="1"/>
    <col min="4873" max="4873" width="6.42578125" style="342" customWidth="1"/>
    <col min="4874" max="4874" width="4.7109375" style="342" customWidth="1"/>
    <col min="4875" max="4875" width="10.5703125" style="342" customWidth="1"/>
    <col min="4876" max="4876" width="11" style="342" customWidth="1"/>
    <col min="4877" max="4878" width="5.5703125" style="342" customWidth="1"/>
    <col min="4879" max="4879" width="1.85546875" style="342" customWidth="1"/>
    <col min="4880" max="4880" width="11.5703125" style="342" customWidth="1"/>
    <col min="4881" max="4881" width="3.85546875" style="342" customWidth="1"/>
    <col min="4882" max="4882" width="1.5703125" style="342" customWidth="1"/>
    <col min="4883" max="4883" width="7.42578125" style="342" customWidth="1"/>
    <col min="4884" max="4892" width="0" style="342" hidden="1" customWidth="1"/>
    <col min="4893" max="4893" width="10.140625" style="342" customWidth="1"/>
    <col min="4894" max="4894" width="13.85546875" style="342" customWidth="1"/>
    <col min="4895" max="4895" width="15" style="342" customWidth="1"/>
    <col min="4896" max="4907" width="9.7109375" style="342" customWidth="1"/>
    <col min="4908" max="4928" width="0" style="342" hidden="1" customWidth="1"/>
    <col min="4929" max="5120" width="9.7109375" style="342"/>
    <col min="5121" max="5121" width="7.7109375" style="342" customWidth="1"/>
    <col min="5122" max="5122" width="1.5703125" style="342" customWidth="1"/>
    <col min="5123" max="5123" width="3.85546875" style="342" customWidth="1"/>
    <col min="5124" max="5124" width="4" style="342" customWidth="1"/>
    <col min="5125" max="5125" width="15.85546875" style="342" customWidth="1"/>
    <col min="5126" max="5127" width="10.28515625" style="342" customWidth="1"/>
    <col min="5128" max="5128" width="11.5703125" style="342" customWidth="1"/>
    <col min="5129" max="5129" width="6.42578125" style="342" customWidth="1"/>
    <col min="5130" max="5130" width="4.7109375" style="342" customWidth="1"/>
    <col min="5131" max="5131" width="10.5703125" style="342" customWidth="1"/>
    <col min="5132" max="5132" width="11" style="342" customWidth="1"/>
    <col min="5133" max="5134" width="5.5703125" style="342" customWidth="1"/>
    <col min="5135" max="5135" width="1.85546875" style="342" customWidth="1"/>
    <col min="5136" max="5136" width="11.5703125" style="342" customWidth="1"/>
    <col min="5137" max="5137" width="3.85546875" style="342" customWidth="1"/>
    <col min="5138" max="5138" width="1.5703125" style="342" customWidth="1"/>
    <col min="5139" max="5139" width="7.42578125" style="342" customWidth="1"/>
    <col min="5140" max="5148" width="0" style="342" hidden="1" customWidth="1"/>
    <col min="5149" max="5149" width="10.140625" style="342" customWidth="1"/>
    <col min="5150" max="5150" width="13.85546875" style="342" customWidth="1"/>
    <col min="5151" max="5151" width="15" style="342" customWidth="1"/>
    <col min="5152" max="5163" width="9.7109375" style="342" customWidth="1"/>
    <col min="5164" max="5184" width="0" style="342" hidden="1" customWidth="1"/>
    <col min="5185" max="5376" width="9.7109375" style="342"/>
    <col min="5377" max="5377" width="7.7109375" style="342" customWidth="1"/>
    <col min="5378" max="5378" width="1.5703125" style="342" customWidth="1"/>
    <col min="5379" max="5379" width="3.85546875" style="342" customWidth="1"/>
    <col min="5380" max="5380" width="4" style="342" customWidth="1"/>
    <col min="5381" max="5381" width="15.85546875" style="342" customWidth="1"/>
    <col min="5382" max="5383" width="10.28515625" style="342" customWidth="1"/>
    <col min="5384" max="5384" width="11.5703125" style="342" customWidth="1"/>
    <col min="5385" max="5385" width="6.42578125" style="342" customWidth="1"/>
    <col min="5386" max="5386" width="4.7109375" style="342" customWidth="1"/>
    <col min="5387" max="5387" width="10.5703125" style="342" customWidth="1"/>
    <col min="5388" max="5388" width="11" style="342" customWidth="1"/>
    <col min="5389" max="5390" width="5.5703125" style="342" customWidth="1"/>
    <col min="5391" max="5391" width="1.85546875" style="342" customWidth="1"/>
    <col min="5392" max="5392" width="11.5703125" style="342" customWidth="1"/>
    <col min="5393" max="5393" width="3.85546875" style="342" customWidth="1"/>
    <col min="5394" max="5394" width="1.5703125" style="342" customWidth="1"/>
    <col min="5395" max="5395" width="7.42578125" style="342" customWidth="1"/>
    <col min="5396" max="5404" width="0" style="342" hidden="1" customWidth="1"/>
    <col min="5405" max="5405" width="10.140625" style="342" customWidth="1"/>
    <col min="5406" max="5406" width="13.85546875" style="342" customWidth="1"/>
    <col min="5407" max="5407" width="15" style="342" customWidth="1"/>
    <col min="5408" max="5419" width="9.7109375" style="342" customWidth="1"/>
    <col min="5420" max="5440" width="0" style="342" hidden="1" customWidth="1"/>
    <col min="5441" max="5632" width="9.7109375" style="342"/>
    <col min="5633" max="5633" width="7.7109375" style="342" customWidth="1"/>
    <col min="5634" max="5634" width="1.5703125" style="342" customWidth="1"/>
    <col min="5635" max="5635" width="3.85546875" style="342" customWidth="1"/>
    <col min="5636" max="5636" width="4" style="342" customWidth="1"/>
    <col min="5637" max="5637" width="15.85546875" style="342" customWidth="1"/>
    <col min="5638" max="5639" width="10.28515625" style="342" customWidth="1"/>
    <col min="5640" max="5640" width="11.5703125" style="342" customWidth="1"/>
    <col min="5641" max="5641" width="6.42578125" style="342" customWidth="1"/>
    <col min="5642" max="5642" width="4.7109375" style="342" customWidth="1"/>
    <col min="5643" max="5643" width="10.5703125" style="342" customWidth="1"/>
    <col min="5644" max="5644" width="11" style="342" customWidth="1"/>
    <col min="5645" max="5646" width="5.5703125" style="342" customWidth="1"/>
    <col min="5647" max="5647" width="1.85546875" style="342" customWidth="1"/>
    <col min="5648" max="5648" width="11.5703125" style="342" customWidth="1"/>
    <col min="5649" max="5649" width="3.85546875" style="342" customWidth="1"/>
    <col min="5650" max="5650" width="1.5703125" style="342" customWidth="1"/>
    <col min="5651" max="5651" width="7.42578125" style="342" customWidth="1"/>
    <col min="5652" max="5660" width="0" style="342" hidden="1" customWidth="1"/>
    <col min="5661" max="5661" width="10.140625" style="342" customWidth="1"/>
    <col min="5662" max="5662" width="13.85546875" style="342" customWidth="1"/>
    <col min="5663" max="5663" width="15" style="342" customWidth="1"/>
    <col min="5664" max="5675" width="9.7109375" style="342" customWidth="1"/>
    <col min="5676" max="5696" width="0" style="342" hidden="1" customWidth="1"/>
    <col min="5697" max="5888" width="9.7109375" style="342"/>
    <col min="5889" max="5889" width="7.7109375" style="342" customWidth="1"/>
    <col min="5890" max="5890" width="1.5703125" style="342" customWidth="1"/>
    <col min="5891" max="5891" width="3.85546875" style="342" customWidth="1"/>
    <col min="5892" max="5892" width="4" style="342" customWidth="1"/>
    <col min="5893" max="5893" width="15.85546875" style="342" customWidth="1"/>
    <col min="5894" max="5895" width="10.28515625" style="342" customWidth="1"/>
    <col min="5896" max="5896" width="11.5703125" style="342" customWidth="1"/>
    <col min="5897" max="5897" width="6.42578125" style="342" customWidth="1"/>
    <col min="5898" max="5898" width="4.7109375" style="342" customWidth="1"/>
    <col min="5899" max="5899" width="10.5703125" style="342" customWidth="1"/>
    <col min="5900" max="5900" width="11" style="342" customWidth="1"/>
    <col min="5901" max="5902" width="5.5703125" style="342" customWidth="1"/>
    <col min="5903" max="5903" width="1.85546875" style="342" customWidth="1"/>
    <col min="5904" max="5904" width="11.5703125" style="342" customWidth="1"/>
    <col min="5905" max="5905" width="3.85546875" style="342" customWidth="1"/>
    <col min="5906" max="5906" width="1.5703125" style="342" customWidth="1"/>
    <col min="5907" max="5907" width="7.42578125" style="342" customWidth="1"/>
    <col min="5908" max="5916" width="0" style="342" hidden="1" customWidth="1"/>
    <col min="5917" max="5917" width="10.140625" style="342" customWidth="1"/>
    <col min="5918" max="5918" width="13.85546875" style="342" customWidth="1"/>
    <col min="5919" max="5919" width="15" style="342" customWidth="1"/>
    <col min="5920" max="5931" width="9.7109375" style="342" customWidth="1"/>
    <col min="5932" max="5952" width="0" style="342" hidden="1" customWidth="1"/>
    <col min="5953" max="6144" width="9.7109375" style="342"/>
    <col min="6145" max="6145" width="7.7109375" style="342" customWidth="1"/>
    <col min="6146" max="6146" width="1.5703125" style="342" customWidth="1"/>
    <col min="6147" max="6147" width="3.85546875" style="342" customWidth="1"/>
    <col min="6148" max="6148" width="4" style="342" customWidth="1"/>
    <col min="6149" max="6149" width="15.85546875" style="342" customWidth="1"/>
    <col min="6150" max="6151" width="10.28515625" style="342" customWidth="1"/>
    <col min="6152" max="6152" width="11.5703125" style="342" customWidth="1"/>
    <col min="6153" max="6153" width="6.42578125" style="342" customWidth="1"/>
    <col min="6154" max="6154" width="4.7109375" style="342" customWidth="1"/>
    <col min="6155" max="6155" width="10.5703125" style="342" customWidth="1"/>
    <col min="6156" max="6156" width="11" style="342" customWidth="1"/>
    <col min="6157" max="6158" width="5.5703125" style="342" customWidth="1"/>
    <col min="6159" max="6159" width="1.85546875" style="342" customWidth="1"/>
    <col min="6160" max="6160" width="11.5703125" style="342" customWidth="1"/>
    <col min="6161" max="6161" width="3.85546875" style="342" customWidth="1"/>
    <col min="6162" max="6162" width="1.5703125" style="342" customWidth="1"/>
    <col min="6163" max="6163" width="7.42578125" style="342" customWidth="1"/>
    <col min="6164" max="6172" width="0" style="342" hidden="1" customWidth="1"/>
    <col min="6173" max="6173" width="10.140625" style="342" customWidth="1"/>
    <col min="6174" max="6174" width="13.85546875" style="342" customWidth="1"/>
    <col min="6175" max="6175" width="15" style="342" customWidth="1"/>
    <col min="6176" max="6187" width="9.7109375" style="342" customWidth="1"/>
    <col min="6188" max="6208" width="0" style="342" hidden="1" customWidth="1"/>
    <col min="6209" max="6400" width="9.7109375" style="342"/>
    <col min="6401" max="6401" width="7.7109375" style="342" customWidth="1"/>
    <col min="6402" max="6402" width="1.5703125" style="342" customWidth="1"/>
    <col min="6403" max="6403" width="3.85546875" style="342" customWidth="1"/>
    <col min="6404" max="6404" width="4" style="342" customWidth="1"/>
    <col min="6405" max="6405" width="15.85546875" style="342" customWidth="1"/>
    <col min="6406" max="6407" width="10.28515625" style="342" customWidth="1"/>
    <col min="6408" max="6408" width="11.5703125" style="342" customWidth="1"/>
    <col min="6409" max="6409" width="6.42578125" style="342" customWidth="1"/>
    <col min="6410" max="6410" width="4.7109375" style="342" customWidth="1"/>
    <col min="6411" max="6411" width="10.5703125" style="342" customWidth="1"/>
    <col min="6412" max="6412" width="11" style="342" customWidth="1"/>
    <col min="6413" max="6414" width="5.5703125" style="342" customWidth="1"/>
    <col min="6415" max="6415" width="1.85546875" style="342" customWidth="1"/>
    <col min="6416" max="6416" width="11.5703125" style="342" customWidth="1"/>
    <col min="6417" max="6417" width="3.85546875" style="342" customWidth="1"/>
    <col min="6418" max="6418" width="1.5703125" style="342" customWidth="1"/>
    <col min="6419" max="6419" width="7.42578125" style="342" customWidth="1"/>
    <col min="6420" max="6428" width="0" style="342" hidden="1" customWidth="1"/>
    <col min="6429" max="6429" width="10.140625" style="342" customWidth="1"/>
    <col min="6430" max="6430" width="13.85546875" style="342" customWidth="1"/>
    <col min="6431" max="6431" width="15" style="342" customWidth="1"/>
    <col min="6432" max="6443" width="9.7109375" style="342" customWidth="1"/>
    <col min="6444" max="6464" width="0" style="342" hidden="1" customWidth="1"/>
    <col min="6465" max="6656" width="9.7109375" style="342"/>
    <col min="6657" max="6657" width="7.7109375" style="342" customWidth="1"/>
    <col min="6658" max="6658" width="1.5703125" style="342" customWidth="1"/>
    <col min="6659" max="6659" width="3.85546875" style="342" customWidth="1"/>
    <col min="6660" max="6660" width="4" style="342" customWidth="1"/>
    <col min="6661" max="6661" width="15.85546875" style="342" customWidth="1"/>
    <col min="6662" max="6663" width="10.28515625" style="342" customWidth="1"/>
    <col min="6664" max="6664" width="11.5703125" style="342" customWidth="1"/>
    <col min="6665" max="6665" width="6.42578125" style="342" customWidth="1"/>
    <col min="6666" max="6666" width="4.7109375" style="342" customWidth="1"/>
    <col min="6667" max="6667" width="10.5703125" style="342" customWidth="1"/>
    <col min="6668" max="6668" width="11" style="342" customWidth="1"/>
    <col min="6669" max="6670" width="5.5703125" style="342" customWidth="1"/>
    <col min="6671" max="6671" width="1.85546875" style="342" customWidth="1"/>
    <col min="6672" max="6672" width="11.5703125" style="342" customWidth="1"/>
    <col min="6673" max="6673" width="3.85546875" style="342" customWidth="1"/>
    <col min="6674" max="6674" width="1.5703125" style="342" customWidth="1"/>
    <col min="6675" max="6675" width="7.42578125" style="342" customWidth="1"/>
    <col min="6676" max="6684" width="0" style="342" hidden="1" customWidth="1"/>
    <col min="6685" max="6685" width="10.140625" style="342" customWidth="1"/>
    <col min="6686" max="6686" width="13.85546875" style="342" customWidth="1"/>
    <col min="6687" max="6687" width="15" style="342" customWidth="1"/>
    <col min="6688" max="6699" width="9.7109375" style="342" customWidth="1"/>
    <col min="6700" max="6720" width="0" style="342" hidden="1" customWidth="1"/>
    <col min="6721" max="6912" width="9.7109375" style="342"/>
    <col min="6913" max="6913" width="7.7109375" style="342" customWidth="1"/>
    <col min="6914" max="6914" width="1.5703125" style="342" customWidth="1"/>
    <col min="6915" max="6915" width="3.85546875" style="342" customWidth="1"/>
    <col min="6916" max="6916" width="4" style="342" customWidth="1"/>
    <col min="6917" max="6917" width="15.85546875" style="342" customWidth="1"/>
    <col min="6918" max="6919" width="10.28515625" style="342" customWidth="1"/>
    <col min="6920" max="6920" width="11.5703125" style="342" customWidth="1"/>
    <col min="6921" max="6921" width="6.42578125" style="342" customWidth="1"/>
    <col min="6922" max="6922" width="4.7109375" style="342" customWidth="1"/>
    <col min="6923" max="6923" width="10.5703125" style="342" customWidth="1"/>
    <col min="6924" max="6924" width="11" style="342" customWidth="1"/>
    <col min="6925" max="6926" width="5.5703125" style="342" customWidth="1"/>
    <col min="6927" max="6927" width="1.85546875" style="342" customWidth="1"/>
    <col min="6928" max="6928" width="11.5703125" style="342" customWidth="1"/>
    <col min="6929" max="6929" width="3.85546875" style="342" customWidth="1"/>
    <col min="6930" max="6930" width="1.5703125" style="342" customWidth="1"/>
    <col min="6931" max="6931" width="7.42578125" style="342" customWidth="1"/>
    <col min="6932" max="6940" width="0" style="342" hidden="1" customWidth="1"/>
    <col min="6941" max="6941" width="10.140625" style="342" customWidth="1"/>
    <col min="6942" max="6942" width="13.85546875" style="342" customWidth="1"/>
    <col min="6943" max="6943" width="15" style="342" customWidth="1"/>
    <col min="6944" max="6955" width="9.7109375" style="342" customWidth="1"/>
    <col min="6956" max="6976" width="0" style="342" hidden="1" customWidth="1"/>
    <col min="6977" max="7168" width="9.7109375" style="342"/>
    <col min="7169" max="7169" width="7.7109375" style="342" customWidth="1"/>
    <col min="7170" max="7170" width="1.5703125" style="342" customWidth="1"/>
    <col min="7171" max="7171" width="3.85546875" style="342" customWidth="1"/>
    <col min="7172" max="7172" width="4" style="342" customWidth="1"/>
    <col min="7173" max="7173" width="15.85546875" style="342" customWidth="1"/>
    <col min="7174" max="7175" width="10.28515625" style="342" customWidth="1"/>
    <col min="7176" max="7176" width="11.5703125" style="342" customWidth="1"/>
    <col min="7177" max="7177" width="6.42578125" style="342" customWidth="1"/>
    <col min="7178" max="7178" width="4.7109375" style="342" customWidth="1"/>
    <col min="7179" max="7179" width="10.5703125" style="342" customWidth="1"/>
    <col min="7180" max="7180" width="11" style="342" customWidth="1"/>
    <col min="7181" max="7182" width="5.5703125" style="342" customWidth="1"/>
    <col min="7183" max="7183" width="1.85546875" style="342" customWidth="1"/>
    <col min="7184" max="7184" width="11.5703125" style="342" customWidth="1"/>
    <col min="7185" max="7185" width="3.85546875" style="342" customWidth="1"/>
    <col min="7186" max="7186" width="1.5703125" style="342" customWidth="1"/>
    <col min="7187" max="7187" width="7.42578125" style="342" customWidth="1"/>
    <col min="7188" max="7196" width="0" style="342" hidden="1" customWidth="1"/>
    <col min="7197" max="7197" width="10.140625" style="342" customWidth="1"/>
    <col min="7198" max="7198" width="13.85546875" style="342" customWidth="1"/>
    <col min="7199" max="7199" width="15" style="342" customWidth="1"/>
    <col min="7200" max="7211" width="9.7109375" style="342" customWidth="1"/>
    <col min="7212" max="7232" width="0" style="342" hidden="1" customWidth="1"/>
    <col min="7233" max="7424" width="9.7109375" style="342"/>
    <col min="7425" max="7425" width="7.7109375" style="342" customWidth="1"/>
    <col min="7426" max="7426" width="1.5703125" style="342" customWidth="1"/>
    <col min="7427" max="7427" width="3.85546875" style="342" customWidth="1"/>
    <col min="7428" max="7428" width="4" style="342" customWidth="1"/>
    <col min="7429" max="7429" width="15.85546875" style="342" customWidth="1"/>
    <col min="7430" max="7431" width="10.28515625" style="342" customWidth="1"/>
    <col min="7432" max="7432" width="11.5703125" style="342" customWidth="1"/>
    <col min="7433" max="7433" width="6.42578125" style="342" customWidth="1"/>
    <col min="7434" max="7434" width="4.7109375" style="342" customWidth="1"/>
    <col min="7435" max="7435" width="10.5703125" style="342" customWidth="1"/>
    <col min="7436" max="7436" width="11" style="342" customWidth="1"/>
    <col min="7437" max="7438" width="5.5703125" style="342" customWidth="1"/>
    <col min="7439" max="7439" width="1.85546875" style="342" customWidth="1"/>
    <col min="7440" max="7440" width="11.5703125" style="342" customWidth="1"/>
    <col min="7441" max="7441" width="3.85546875" style="342" customWidth="1"/>
    <col min="7442" max="7442" width="1.5703125" style="342" customWidth="1"/>
    <col min="7443" max="7443" width="7.42578125" style="342" customWidth="1"/>
    <col min="7444" max="7452" width="0" style="342" hidden="1" customWidth="1"/>
    <col min="7453" max="7453" width="10.140625" style="342" customWidth="1"/>
    <col min="7454" max="7454" width="13.85546875" style="342" customWidth="1"/>
    <col min="7455" max="7455" width="15" style="342" customWidth="1"/>
    <col min="7456" max="7467" width="9.7109375" style="342" customWidth="1"/>
    <col min="7468" max="7488" width="0" style="342" hidden="1" customWidth="1"/>
    <col min="7489" max="7680" width="9.7109375" style="342"/>
    <col min="7681" max="7681" width="7.7109375" style="342" customWidth="1"/>
    <col min="7682" max="7682" width="1.5703125" style="342" customWidth="1"/>
    <col min="7683" max="7683" width="3.85546875" style="342" customWidth="1"/>
    <col min="7684" max="7684" width="4" style="342" customWidth="1"/>
    <col min="7685" max="7685" width="15.85546875" style="342" customWidth="1"/>
    <col min="7686" max="7687" width="10.28515625" style="342" customWidth="1"/>
    <col min="7688" max="7688" width="11.5703125" style="342" customWidth="1"/>
    <col min="7689" max="7689" width="6.42578125" style="342" customWidth="1"/>
    <col min="7690" max="7690" width="4.7109375" style="342" customWidth="1"/>
    <col min="7691" max="7691" width="10.5703125" style="342" customWidth="1"/>
    <col min="7692" max="7692" width="11" style="342" customWidth="1"/>
    <col min="7693" max="7694" width="5.5703125" style="342" customWidth="1"/>
    <col min="7695" max="7695" width="1.85546875" style="342" customWidth="1"/>
    <col min="7696" max="7696" width="11.5703125" style="342" customWidth="1"/>
    <col min="7697" max="7697" width="3.85546875" style="342" customWidth="1"/>
    <col min="7698" max="7698" width="1.5703125" style="342" customWidth="1"/>
    <col min="7699" max="7699" width="7.42578125" style="342" customWidth="1"/>
    <col min="7700" max="7708" width="0" style="342" hidden="1" customWidth="1"/>
    <col min="7709" max="7709" width="10.140625" style="342" customWidth="1"/>
    <col min="7710" max="7710" width="13.85546875" style="342" customWidth="1"/>
    <col min="7711" max="7711" width="15" style="342" customWidth="1"/>
    <col min="7712" max="7723" width="9.7109375" style="342" customWidth="1"/>
    <col min="7724" max="7744" width="0" style="342" hidden="1" customWidth="1"/>
    <col min="7745" max="7936" width="9.7109375" style="342"/>
    <col min="7937" max="7937" width="7.7109375" style="342" customWidth="1"/>
    <col min="7938" max="7938" width="1.5703125" style="342" customWidth="1"/>
    <col min="7939" max="7939" width="3.85546875" style="342" customWidth="1"/>
    <col min="7940" max="7940" width="4" style="342" customWidth="1"/>
    <col min="7941" max="7941" width="15.85546875" style="342" customWidth="1"/>
    <col min="7942" max="7943" width="10.28515625" style="342" customWidth="1"/>
    <col min="7944" max="7944" width="11.5703125" style="342" customWidth="1"/>
    <col min="7945" max="7945" width="6.42578125" style="342" customWidth="1"/>
    <col min="7946" max="7946" width="4.7109375" style="342" customWidth="1"/>
    <col min="7947" max="7947" width="10.5703125" style="342" customWidth="1"/>
    <col min="7948" max="7948" width="11" style="342" customWidth="1"/>
    <col min="7949" max="7950" width="5.5703125" style="342" customWidth="1"/>
    <col min="7951" max="7951" width="1.85546875" style="342" customWidth="1"/>
    <col min="7952" max="7952" width="11.5703125" style="342" customWidth="1"/>
    <col min="7953" max="7953" width="3.85546875" style="342" customWidth="1"/>
    <col min="7954" max="7954" width="1.5703125" style="342" customWidth="1"/>
    <col min="7955" max="7955" width="7.42578125" style="342" customWidth="1"/>
    <col min="7956" max="7964" width="0" style="342" hidden="1" customWidth="1"/>
    <col min="7965" max="7965" width="10.140625" style="342" customWidth="1"/>
    <col min="7966" max="7966" width="13.85546875" style="342" customWidth="1"/>
    <col min="7967" max="7967" width="15" style="342" customWidth="1"/>
    <col min="7968" max="7979" width="9.7109375" style="342" customWidth="1"/>
    <col min="7980" max="8000" width="0" style="342" hidden="1" customWidth="1"/>
    <col min="8001" max="8192" width="9.7109375" style="342"/>
    <col min="8193" max="8193" width="7.7109375" style="342" customWidth="1"/>
    <col min="8194" max="8194" width="1.5703125" style="342" customWidth="1"/>
    <col min="8195" max="8195" width="3.85546875" style="342" customWidth="1"/>
    <col min="8196" max="8196" width="4" style="342" customWidth="1"/>
    <col min="8197" max="8197" width="15.85546875" style="342" customWidth="1"/>
    <col min="8198" max="8199" width="10.28515625" style="342" customWidth="1"/>
    <col min="8200" max="8200" width="11.5703125" style="342" customWidth="1"/>
    <col min="8201" max="8201" width="6.42578125" style="342" customWidth="1"/>
    <col min="8202" max="8202" width="4.7109375" style="342" customWidth="1"/>
    <col min="8203" max="8203" width="10.5703125" style="342" customWidth="1"/>
    <col min="8204" max="8204" width="11" style="342" customWidth="1"/>
    <col min="8205" max="8206" width="5.5703125" style="342" customWidth="1"/>
    <col min="8207" max="8207" width="1.85546875" style="342" customWidth="1"/>
    <col min="8208" max="8208" width="11.5703125" style="342" customWidth="1"/>
    <col min="8209" max="8209" width="3.85546875" style="342" customWidth="1"/>
    <col min="8210" max="8210" width="1.5703125" style="342" customWidth="1"/>
    <col min="8211" max="8211" width="7.42578125" style="342" customWidth="1"/>
    <col min="8212" max="8220" width="0" style="342" hidden="1" customWidth="1"/>
    <col min="8221" max="8221" width="10.140625" style="342" customWidth="1"/>
    <col min="8222" max="8222" width="13.85546875" style="342" customWidth="1"/>
    <col min="8223" max="8223" width="15" style="342" customWidth="1"/>
    <col min="8224" max="8235" width="9.7109375" style="342" customWidth="1"/>
    <col min="8236" max="8256" width="0" style="342" hidden="1" customWidth="1"/>
    <col min="8257" max="8448" width="9.7109375" style="342"/>
    <col min="8449" max="8449" width="7.7109375" style="342" customWidth="1"/>
    <col min="8450" max="8450" width="1.5703125" style="342" customWidth="1"/>
    <col min="8451" max="8451" width="3.85546875" style="342" customWidth="1"/>
    <col min="8452" max="8452" width="4" style="342" customWidth="1"/>
    <col min="8453" max="8453" width="15.85546875" style="342" customWidth="1"/>
    <col min="8454" max="8455" width="10.28515625" style="342" customWidth="1"/>
    <col min="8456" max="8456" width="11.5703125" style="342" customWidth="1"/>
    <col min="8457" max="8457" width="6.42578125" style="342" customWidth="1"/>
    <col min="8458" max="8458" width="4.7109375" style="342" customWidth="1"/>
    <col min="8459" max="8459" width="10.5703125" style="342" customWidth="1"/>
    <col min="8460" max="8460" width="11" style="342" customWidth="1"/>
    <col min="8461" max="8462" width="5.5703125" style="342" customWidth="1"/>
    <col min="8463" max="8463" width="1.85546875" style="342" customWidth="1"/>
    <col min="8464" max="8464" width="11.5703125" style="342" customWidth="1"/>
    <col min="8465" max="8465" width="3.85546875" style="342" customWidth="1"/>
    <col min="8466" max="8466" width="1.5703125" style="342" customWidth="1"/>
    <col min="8467" max="8467" width="7.42578125" style="342" customWidth="1"/>
    <col min="8468" max="8476" width="0" style="342" hidden="1" customWidth="1"/>
    <col min="8477" max="8477" width="10.140625" style="342" customWidth="1"/>
    <col min="8478" max="8478" width="13.85546875" style="342" customWidth="1"/>
    <col min="8479" max="8479" width="15" style="342" customWidth="1"/>
    <col min="8480" max="8491" width="9.7109375" style="342" customWidth="1"/>
    <col min="8492" max="8512" width="0" style="342" hidden="1" customWidth="1"/>
    <col min="8513" max="8704" width="9.7109375" style="342"/>
    <col min="8705" max="8705" width="7.7109375" style="342" customWidth="1"/>
    <col min="8706" max="8706" width="1.5703125" style="342" customWidth="1"/>
    <col min="8707" max="8707" width="3.85546875" style="342" customWidth="1"/>
    <col min="8708" max="8708" width="4" style="342" customWidth="1"/>
    <col min="8709" max="8709" width="15.85546875" style="342" customWidth="1"/>
    <col min="8710" max="8711" width="10.28515625" style="342" customWidth="1"/>
    <col min="8712" max="8712" width="11.5703125" style="342" customWidth="1"/>
    <col min="8713" max="8713" width="6.42578125" style="342" customWidth="1"/>
    <col min="8714" max="8714" width="4.7109375" style="342" customWidth="1"/>
    <col min="8715" max="8715" width="10.5703125" style="342" customWidth="1"/>
    <col min="8716" max="8716" width="11" style="342" customWidth="1"/>
    <col min="8717" max="8718" width="5.5703125" style="342" customWidth="1"/>
    <col min="8719" max="8719" width="1.85546875" style="342" customWidth="1"/>
    <col min="8720" max="8720" width="11.5703125" style="342" customWidth="1"/>
    <col min="8721" max="8721" width="3.85546875" style="342" customWidth="1"/>
    <col min="8722" max="8722" width="1.5703125" style="342" customWidth="1"/>
    <col min="8723" max="8723" width="7.42578125" style="342" customWidth="1"/>
    <col min="8724" max="8732" width="0" style="342" hidden="1" customWidth="1"/>
    <col min="8733" max="8733" width="10.140625" style="342" customWidth="1"/>
    <col min="8734" max="8734" width="13.85546875" style="342" customWidth="1"/>
    <col min="8735" max="8735" width="15" style="342" customWidth="1"/>
    <col min="8736" max="8747" width="9.7109375" style="342" customWidth="1"/>
    <col min="8748" max="8768" width="0" style="342" hidden="1" customWidth="1"/>
    <col min="8769" max="8960" width="9.7109375" style="342"/>
    <col min="8961" max="8961" width="7.7109375" style="342" customWidth="1"/>
    <col min="8962" max="8962" width="1.5703125" style="342" customWidth="1"/>
    <col min="8963" max="8963" width="3.85546875" style="342" customWidth="1"/>
    <col min="8964" max="8964" width="4" style="342" customWidth="1"/>
    <col min="8965" max="8965" width="15.85546875" style="342" customWidth="1"/>
    <col min="8966" max="8967" width="10.28515625" style="342" customWidth="1"/>
    <col min="8968" max="8968" width="11.5703125" style="342" customWidth="1"/>
    <col min="8969" max="8969" width="6.42578125" style="342" customWidth="1"/>
    <col min="8970" max="8970" width="4.7109375" style="342" customWidth="1"/>
    <col min="8971" max="8971" width="10.5703125" style="342" customWidth="1"/>
    <col min="8972" max="8972" width="11" style="342" customWidth="1"/>
    <col min="8973" max="8974" width="5.5703125" style="342" customWidth="1"/>
    <col min="8975" max="8975" width="1.85546875" style="342" customWidth="1"/>
    <col min="8976" max="8976" width="11.5703125" style="342" customWidth="1"/>
    <col min="8977" max="8977" width="3.85546875" style="342" customWidth="1"/>
    <col min="8978" max="8978" width="1.5703125" style="342" customWidth="1"/>
    <col min="8979" max="8979" width="7.42578125" style="342" customWidth="1"/>
    <col min="8980" max="8988" width="0" style="342" hidden="1" customWidth="1"/>
    <col min="8989" max="8989" width="10.140625" style="342" customWidth="1"/>
    <col min="8990" max="8990" width="13.85546875" style="342" customWidth="1"/>
    <col min="8991" max="8991" width="15" style="342" customWidth="1"/>
    <col min="8992" max="9003" width="9.7109375" style="342" customWidth="1"/>
    <col min="9004" max="9024" width="0" style="342" hidden="1" customWidth="1"/>
    <col min="9025" max="9216" width="9.7109375" style="342"/>
    <col min="9217" max="9217" width="7.7109375" style="342" customWidth="1"/>
    <col min="9218" max="9218" width="1.5703125" style="342" customWidth="1"/>
    <col min="9219" max="9219" width="3.85546875" style="342" customWidth="1"/>
    <col min="9220" max="9220" width="4" style="342" customWidth="1"/>
    <col min="9221" max="9221" width="15.85546875" style="342" customWidth="1"/>
    <col min="9222" max="9223" width="10.28515625" style="342" customWidth="1"/>
    <col min="9224" max="9224" width="11.5703125" style="342" customWidth="1"/>
    <col min="9225" max="9225" width="6.42578125" style="342" customWidth="1"/>
    <col min="9226" max="9226" width="4.7109375" style="342" customWidth="1"/>
    <col min="9227" max="9227" width="10.5703125" style="342" customWidth="1"/>
    <col min="9228" max="9228" width="11" style="342" customWidth="1"/>
    <col min="9229" max="9230" width="5.5703125" style="342" customWidth="1"/>
    <col min="9231" max="9231" width="1.85546875" style="342" customWidth="1"/>
    <col min="9232" max="9232" width="11.5703125" style="342" customWidth="1"/>
    <col min="9233" max="9233" width="3.85546875" style="342" customWidth="1"/>
    <col min="9234" max="9234" width="1.5703125" style="342" customWidth="1"/>
    <col min="9235" max="9235" width="7.42578125" style="342" customWidth="1"/>
    <col min="9236" max="9244" width="0" style="342" hidden="1" customWidth="1"/>
    <col min="9245" max="9245" width="10.140625" style="342" customWidth="1"/>
    <col min="9246" max="9246" width="13.85546875" style="342" customWidth="1"/>
    <col min="9247" max="9247" width="15" style="342" customWidth="1"/>
    <col min="9248" max="9259" width="9.7109375" style="342" customWidth="1"/>
    <col min="9260" max="9280" width="0" style="342" hidden="1" customWidth="1"/>
    <col min="9281" max="9472" width="9.7109375" style="342"/>
    <col min="9473" max="9473" width="7.7109375" style="342" customWidth="1"/>
    <col min="9474" max="9474" width="1.5703125" style="342" customWidth="1"/>
    <col min="9475" max="9475" width="3.85546875" style="342" customWidth="1"/>
    <col min="9476" max="9476" width="4" style="342" customWidth="1"/>
    <col min="9477" max="9477" width="15.85546875" style="342" customWidth="1"/>
    <col min="9478" max="9479" width="10.28515625" style="342" customWidth="1"/>
    <col min="9480" max="9480" width="11.5703125" style="342" customWidth="1"/>
    <col min="9481" max="9481" width="6.42578125" style="342" customWidth="1"/>
    <col min="9482" max="9482" width="4.7109375" style="342" customWidth="1"/>
    <col min="9483" max="9483" width="10.5703125" style="342" customWidth="1"/>
    <col min="9484" max="9484" width="11" style="342" customWidth="1"/>
    <col min="9485" max="9486" width="5.5703125" style="342" customWidth="1"/>
    <col min="9487" max="9487" width="1.85546875" style="342" customWidth="1"/>
    <col min="9488" max="9488" width="11.5703125" style="342" customWidth="1"/>
    <col min="9489" max="9489" width="3.85546875" style="342" customWidth="1"/>
    <col min="9490" max="9490" width="1.5703125" style="342" customWidth="1"/>
    <col min="9491" max="9491" width="7.42578125" style="342" customWidth="1"/>
    <col min="9492" max="9500" width="0" style="342" hidden="1" customWidth="1"/>
    <col min="9501" max="9501" width="10.140625" style="342" customWidth="1"/>
    <col min="9502" max="9502" width="13.85546875" style="342" customWidth="1"/>
    <col min="9503" max="9503" width="15" style="342" customWidth="1"/>
    <col min="9504" max="9515" width="9.7109375" style="342" customWidth="1"/>
    <col min="9516" max="9536" width="0" style="342" hidden="1" customWidth="1"/>
    <col min="9537" max="9728" width="9.7109375" style="342"/>
    <col min="9729" max="9729" width="7.7109375" style="342" customWidth="1"/>
    <col min="9730" max="9730" width="1.5703125" style="342" customWidth="1"/>
    <col min="9731" max="9731" width="3.85546875" style="342" customWidth="1"/>
    <col min="9732" max="9732" width="4" style="342" customWidth="1"/>
    <col min="9733" max="9733" width="15.85546875" style="342" customWidth="1"/>
    <col min="9734" max="9735" width="10.28515625" style="342" customWidth="1"/>
    <col min="9736" max="9736" width="11.5703125" style="342" customWidth="1"/>
    <col min="9737" max="9737" width="6.42578125" style="342" customWidth="1"/>
    <col min="9738" max="9738" width="4.7109375" style="342" customWidth="1"/>
    <col min="9739" max="9739" width="10.5703125" style="342" customWidth="1"/>
    <col min="9740" max="9740" width="11" style="342" customWidth="1"/>
    <col min="9741" max="9742" width="5.5703125" style="342" customWidth="1"/>
    <col min="9743" max="9743" width="1.85546875" style="342" customWidth="1"/>
    <col min="9744" max="9744" width="11.5703125" style="342" customWidth="1"/>
    <col min="9745" max="9745" width="3.85546875" style="342" customWidth="1"/>
    <col min="9746" max="9746" width="1.5703125" style="342" customWidth="1"/>
    <col min="9747" max="9747" width="7.42578125" style="342" customWidth="1"/>
    <col min="9748" max="9756" width="0" style="342" hidden="1" customWidth="1"/>
    <col min="9757" max="9757" width="10.140625" style="342" customWidth="1"/>
    <col min="9758" max="9758" width="13.85546875" style="342" customWidth="1"/>
    <col min="9759" max="9759" width="15" style="342" customWidth="1"/>
    <col min="9760" max="9771" width="9.7109375" style="342" customWidth="1"/>
    <col min="9772" max="9792" width="0" style="342" hidden="1" customWidth="1"/>
    <col min="9793" max="9984" width="9.7109375" style="342"/>
    <col min="9985" max="9985" width="7.7109375" style="342" customWidth="1"/>
    <col min="9986" max="9986" width="1.5703125" style="342" customWidth="1"/>
    <col min="9987" max="9987" width="3.85546875" style="342" customWidth="1"/>
    <col min="9988" max="9988" width="4" style="342" customWidth="1"/>
    <col min="9989" max="9989" width="15.85546875" style="342" customWidth="1"/>
    <col min="9990" max="9991" width="10.28515625" style="342" customWidth="1"/>
    <col min="9992" max="9992" width="11.5703125" style="342" customWidth="1"/>
    <col min="9993" max="9993" width="6.42578125" style="342" customWidth="1"/>
    <col min="9994" max="9994" width="4.7109375" style="342" customWidth="1"/>
    <col min="9995" max="9995" width="10.5703125" style="342" customWidth="1"/>
    <col min="9996" max="9996" width="11" style="342" customWidth="1"/>
    <col min="9997" max="9998" width="5.5703125" style="342" customWidth="1"/>
    <col min="9999" max="9999" width="1.85546875" style="342" customWidth="1"/>
    <col min="10000" max="10000" width="11.5703125" style="342" customWidth="1"/>
    <col min="10001" max="10001" width="3.85546875" style="342" customWidth="1"/>
    <col min="10002" max="10002" width="1.5703125" style="342" customWidth="1"/>
    <col min="10003" max="10003" width="7.42578125" style="342" customWidth="1"/>
    <col min="10004" max="10012" width="0" style="342" hidden="1" customWidth="1"/>
    <col min="10013" max="10013" width="10.140625" style="342" customWidth="1"/>
    <col min="10014" max="10014" width="13.85546875" style="342" customWidth="1"/>
    <col min="10015" max="10015" width="15" style="342" customWidth="1"/>
    <col min="10016" max="10027" width="9.7109375" style="342" customWidth="1"/>
    <col min="10028" max="10048" width="0" style="342" hidden="1" customWidth="1"/>
    <col min="10049" max="10240" width="9.7109375" style="342"/>
    <col min="10241" max="10241" width="7.7109375" style="342" customWidth="1"/>
    <col min="10242" max="10242" width="1.5703125" style="342" customWidth="1"/>
    <col min="10243" max="10243" width="3.85546875" style="342" customWidth="1"/>
    <col min="10244" max="10244" width="4" style="342" customWidth="1"/>
    <col min="10245" max="10245" width="15.85546875" style="342" customWidth="1"/>
    <col min="10246" max="10247" width="10.28515625" style="342" customWidth="1"/>
    <col min="10248" max="10248" width="11.5703125" style="342" customWidth="1"/>
    <col min="10249" max="10249" width="6.42578125" style="342" customWidth="1"/>
    <col min="10250" max="10250" width="4.7109375" style="342" customWidth="1"/>
    <col min="10251" max="10251" width="10.5703125" style="342" customWidth="1"/>
    <col min="10252" max="10252" width="11" style="342" customWidth="1"/>
    <col min="10253" max="10254" width="5.5703125" style="342" customWidth="1"/>
    <col min="10255" max="10255" width="1.85546875" style="342" customWidth="1"/>
    <col min="10256" max="10256" width="11.5703125" style="342" customWidth="1"/>
    <col min="10257" max="10257" width="3.85546875" style="342" customWidth="1"/>
    <col min="10258" max="10258" width="1.5703125" style="342" customWidth="1"/>
    <col min="10259" max="10259" width="7.42578125" style="342" customWidth="1"/>
    <col min="10260" max="10268" width="0" style="342" hidden="1" customWidth="1"/>
    <col min="10269" max="10269" width="10.140625" style="342" customWidth="1"/>
    <col min="10270" max="10270" width="13.85546875" style="342" customWidth="1"/>
    <col min="10271" max="10271" width="15" style="342" customWidth="1"/>
    <col min="10272" max="10283" width="9.7109375" style="342" customWidth="1"/>
    <col min="10284" max="10304" width="0" style="342" hidden="1" customWidth="1"/>
    <col min="10305" max="10496" width="9.7109375" style="342"/>
    <col min="10497" max="10497" width="7.7109375" style="342" customWidth="1"/>
    <col min="10498" max="10498" width="1.5703125" style="342" customWidth="1"/>
    <col min="10499" max="10499" width="3.85546875" style="342" customWidth="1"/>
    <col min="10500" max="10500" width="4" style="342" customWidth="1"/>
    <col min="10501" max="10501" width="15.85546875" style="342" customWidth="1"/>
    <col min="10502" max="10503" width="10.28515625" style="342" customWidth="1"/>
    <col min="10504" max="10504" width="11.5703125" style="342" customWidth="1"/>
    <col min="10505" max="10505" width="6.42578125" style="342" customWidth="1"/>
    <col min="10506" max="10506" width="4.7109375" style="342" customWidth="1"/>
    <col min="10507" max="10507" width="10.5703125" style="342" customWidth="1"/>
    <col min="10508" max="10508" width="11" style="342" customWidth="1"/>
    <col min="10509" max="10510" width="5.5703125" style="342" customWidth="1"/>
    <col min="10511" max="10511" width="1.85546875" style="342" customWidth="1"/>
    <col min="10512" max="10512" width="11.5703125" style="342" customWidth="1"/>
    <col min="10513" max="10513" width="3.85546875" style="342" customWidth="1"/>
    <col min="10514" max="10514" width="1.5703125" style="342" customWidth="1"/>
    <col min="10515" max="10515" width="7.42578125" style="342" customWidth="1"/>
    <col min="10516" max="10524" width="0" style="342" hidden="1" customWidth="1"/>
    <col min="10525" max="10525" width="10.140625" style="342" customWidth="1"/>
    <col min="10526" max="10526" width="13.85546875" style="342" customWidth="1"/>
    <col min="10527" max="10527" width="15" style="342" customWidth="1"/>
    <col min="10528" max="10539" width="9.7109375" style="342" customWidth="1"/>
    <col min="10540" max="10560" width="0" style="342" hidden="1" customWidth="1"/>
    <col min="10561" max="10752" width="9.7109375" style="342"/>
    <col min="10753" max="10753" width="7.7109375" style="342" customWidth="1"/>
    <col min="10754" max="10754" width="1.5703125" style="342" customWidth="1"/>
    <col min="10755" max="10755" width="3.85546875" style="342" customWidth="1"/>
    <col min="10756" max="10756" width="4" style="342" customWidth="1"/>
    <col min="10757" max="10757" width="15.85546875" style="342" customWidth="1"/>
    <col min="10758" max="10759" width="10.28515625" style="342" customWidth="1"/>
    <col min="10760" max="10760" width="11.5703125" style="342" customWidth="1"/>
    <col min="10761" max="10761" width="6.42578125" style="342" customWidth="1"/>
    <col min="10762" max="10762" width="4.7109375" style="342" customWidth="1"/>
    <col min="10763" max="10763" width="10.5703125" style="342" customWidth="1"/>
    <col min="10764" max="10764" width="11" style="342" customWidth="1"/>
    <col min="10765" max="10766" width="5.5703125" style="342" customWidth="1"/>
    <col min="10767" max="10767" width="1.85546875" style="342" customWidth="1"/>
    <col min="10768" max="10768" width="11.5703125" style="342" customWidth="1"/>
    <col min="10769" max="10769" width="3.85546875" style="342" customWidth="1"/>
    <col min="10770" max="10770" width="1.5703125" style="342" customWidth="1"/>
    <col min="10771" max="10771" width="7.42578125" style="342" customWidth="1"/>
    <col min="10772" max="10780" width="0" style="342" hidden="1" customWidth="1"/>
    <col min="10781" max="10781" width="10.140625" style="342" customWidth="1"/>
    <col min="10782" max="10782" width="13.85546875" style="342" customWidth="1"/>
    <col min="10783" max="10783" width="15" style="342" customWidth="1"/>
    <col min="10784" max="10795" width="9.7109375" style="342" customWidth="1"/>
    <col min="10796" max="10816" width="0" style="342" hidden="1" customWidth="1"/>
    <col min="10817" max="11008" width="9.7109375" style="342"/>
    <col min="11009" max="11009" width="7.7109375" style="342" customWidth="1"/>
    <col min="11010" max="11010" width="1.5703125" style="342" customWidth="1"/>
    <col min="11011" max="11011" width="3.85546875" style="342" customWidth="1"/>
    <col min="11012" max="11012" width="4" style="342" customWidth="1"/>
    <col min="11013" max="11013" width="15.85546875" style="342" customWidth="1"/>
    <col min="11014" max="11015" width="10.28515625" style="342" customWidth="1"/>
    <col min="11016" max="11016" width="11.5703125" style="342" customWidth="1"/>
    <col min="11017" max="11017" width="6.42578125" style="342" customWidth="1"/>
    <col min="11018" max="11018" width="4.7109375" style="342" customWidth="1"/>
    <col min="11019" max="11019" width="10.5703125" style="342" customWidth="1"/>
    <col min="11020" max="11020" width="11" style="342" customWidth="1"/>
    <col min="11021" max="11022" width="5.5703125" style="342" customWidth="1"/>
    <col min="11023" max="11023" width="1.85546875" style="342" customWidth="1"/>
    <col min="11024" max="11024" width="11.5703125" style="342" customWidth="1"/>
    <col min="11025" max="11025" width="3.85546875" style="342" customWidth="1"/>
    <col min="11026" max="11026" width="1.5703125" style="342" customWidth="1"/>
    <col min="11027" max="11027" width="7.42578125" style="342" customWidth="1"/>
    <col min="11028" max="11036" width="0" style="342" hidden="1" customWidth="1"/>
    <col min="11037" max="11037" width="10.140625" style="342" customWidth="1"/>
    <col min="11038" max="11038" width="13.85546875" style="342" customWidth="1"/>
    <col min="11039" max="11039" width="15" style="342" customWidth="1"/>
    <col min="11040" max="11051" width="9.7109375" style="342" customWidth="1"/>
    <col min="11052" max="11072" width="0" style="342" hidden="1" customWidth="1"/>
    <col min="11073" max="11264" width="9.7109375" style="342"/>
    <col min="11265" max="11265" width="7.7109375" style="342" customWidth="1"/>
    <col min="11266" max="11266" width="1.5703125" style="342" customWidth="1"/>
    <col min="11267" max="11267" width="3.85546875" style="342" customWidth="1"/>
    <col min="11268" max="11268" width="4" style="342" customWidth="1"/>
    <col min="11269" max="11269" width="15.85546875" style="342" customWidth="1"/>
    <col min="11270" max="11271" width="10.28515625" style="342" customWidth="1"/>
    <col min="11272" max="11272" width="11.5703125" style="342" customWidth="1"/>
    <col min="11273" max="11273" width="6.42578125" style="342" customWidth="1"/>
    <col min="11274" max="11274" width="4.7109375" style="342" customWidth="1"/>
    <col min="11275" max="11275" width="10.5703125" style="342" customWidth="1"/>
    <col min="11276" max="11276" width="11" style="342" customWidth="1"/>
    <col min="11277" max="11278" width="5.5703125" style="342" customWidth="1"/>
    <col min="11279" max="11279" width="1.85546875" style="342" customWidth="1"/>
    <col min="11280" max="11280" width="11.5703125" style="342" customWidth="1"/>
    <col min="11281" max="11281" width="3.85546875" style="342" customWidth="1"/>
    <col min="11282" max="11282" width="1.5703125" style="342" customWidth="1"/>
    <col min="11283" max="11283" width="7.42578125" style="342" customWidth="1"/>
    <col min="11284" max="11292" width="0" style="342" hidden="1" customWidth="1"/>
    <col min="11293" max="11293" width="10.140625" style="342" customWidth="1"/>
    <col min="11294" max="11294" width="13.85546875" style="342" customWidth="1"/>
    <col min="11295" max="11295" width="15" style="342" customWidth="1"/>
    <col min="11296" max="11307" width="9.7109375" style="342" customWidth="1"/>
    <col min="11308" max="11328" width="0" style="342" hidden="1" customWidth="1"/>
    <col min="11329" max="11520" width="9.7109375" style="342"/>
    <col min="11521" max="11521" width="7.7109375" style="342" customWidth="1"/>
    <col min="11522" max="11522" width="1.5703125" style="342" customWidth="1"/>
    <col min="11523" max="11523" width="3.85546875" style="342" customWidth="1"/>
    <col min="11524" max="11524" width="4" style="342" customWidth="1"/>
    <col min="11525" max="11525" width="15.85546875" style="342" customWidth="1"/>
    <col min="11526" max="11527" width="10.28515625" style="342" customWidth="1"/>
    <col min="11528" max="11528" width="11.5703125" style="342" customWidth="1"/>
    <col min="11529" max="11529" width="6.42578125" style="342" customWidth="1"/>
    <col min="11530" max="11530" width="4.7109375" style="342" customWidth="1"/>
    <col min="11531" max="11531" width="10.5703125" style="342" customWidth="1"/>
    <col min="11532" max="11532" width="11" style="342" customWidth="1"/>
    <col min="11533" max="11534" width="5.5703125" style="342" customWidth="1"/>
    <col min="11535" max="11535" width="1.85546875" style="342" customWidth="1"/>
    <col min="11536" max="11536" width="11.5703125" style="342" customWidth="1"/>
    <col min="11537" max="11537" width="3.85546875" style="342" customWidth="1"/>
    <col min="11538" max="11538" width="1.5703125" style="342" customWidth="1"/>
    <col min="11539" max="11539" width="7.42578125" style="342" customWidth="1"/>
    <col min="11540" max="11548" width="0" style="342" hidden="1" customWidth="1"/>
    <col min="11549" max="11549" width="10.140625" style="342" customWidth="1"/>
    <col min="11550" max="11550" width="13.85546875" style="342" customWidth="1"/>
    <col min="11551" max="11551" width="15" style="342" customWidth="1"/>
    <col min="11552" max="11563" width="9.7109375" style="342" customWidth="1"/>
    <col min="11564" max="11584" width="0" style="342" hidden="1" customWidth="1"/>
    <col min="11585" max="11776" width="9.7109375" style="342"/>
    <col min="11777" max="11777" width="7.7109375" style="342" customWidth="1"/>
    <col min="11778" max="11778" width="1.5703125" style="342" customWidth="1"/>
    <col min="11779" max="11779" width="3.85546875" style="342" customWidth="1"/>
    <col min="11780" max="11780" width="4" style="342" customWidth="1"/>
    <col min="11781" max="11781" width="15.85546875" style="342" customWidth="1"/>
    <col min="11782" max="11783" width="10.28515625" style="342" customWidth="1"/>
    <col min="11784" max="11784" width="11.5703125" style="342" customWidth="1"/>
    <col min="11785" max="11785" width="6.42578125" style="342" customWidth="1"/>
    <col min="11786" max="11786" width="4.7109375" style="342" customWidth="1"/>
    <col min="11787" max="11787" width="10.5703125" style="342" customWidth="1"/>
    <col min="11788" max="11788" width="11" style="342" customWidth="1"/>
    <col min="11789" max="11790" width="5.5703125" style="342" customWidth="1"/>
    <col min="11791" max="11791" width="1.85546875" style="342" customWidth="1"/>
    <col min="11792" max="11792" width="11.5703125" style="342" customWidth="1"/>
    <col min="11793" max="11793" width="3.85546875" style="342" customWidth="1"/>
    <col min="11794" max="11794" width="1.5703125" style="342" customWidth="1"/>
    <col min="11795" max="11795" width="7.42578125" style="342" customWidth="1"/>
    <col min="11796" max="11804" width="0" style="342" hidden="1" customWidth="1"/>
    <col min="11805" max="11805" width="10.140625" style="342" customWidth="1"/>
    <col min="11806" max="11806" width="13.85546875" style="342" customWidth="1"/>
    <col min="11807" max="11807" width="15" style="342" customWidth="1"/>
    <col min="11808" max="11819" width="9.7109375" style="342" customWidth="1"/>
    <col min="11820" max="11840" width="0" style="342" hidden="1" customWidth="1"/>
    <col min="11841" max="12032" width="9.7109375" style="342"/>
    <col min="12033" max="12033" width="7.7109375" style="342" customWidth="1"/>
    <col min="12034" max="12034" width="1.5703125" style="342" customWidth="1"/>
    <col min="12035" max="12035" width="3.85546875" style="342" customWidth="1"/>
    <col min="12036" max="12036" width="4" style="342" customWidth="1"/>
    <col min="12037" max="12037" width="15.85546875" style="342" customWidth="1"/>
    <col min="12038" max="12039" width="10.28515625" style="342" customWidth="1"/>
    <col min="12040" max="12040" width="11.5703125" style="342" customWidth="1"/>
    <col min="12041" max="12041" width="6.42578125" style="342" customWidth="1"/>
    <col min="12042" max="12042" width="4.7109375" style="342" customWidth="1"/>
    <col min="12043" max="12043" width="10.5703125" style="342" customWidth="1"/>
    <col min="12044" max="12044" width="11" style="342" customWidth="1"/>
    <col min="12045" max="12046" width="5.5703125" style="342" customWidth="1"/>
    <col min="12047" max="12047" width="1.85546875" style="342" customWidth="1"/>
    <col min="12048" max="12048" width="11.5703125" style="342" customWidth="1"/>
    <col min="12049" max="12049" width="3.85546875" style="342" customWidth="1"/>
    <col min="12050" max="12050" width="1.5703125" style="342" customWidth="1"/>
    <col min="12051" max="12051" width="7.42578125" style="342" customWidth="1"/>
    <col min="12052" max="12060" width="0" style="342" hidden="1" customWidth="1"/>
    <col min="12061" max="12061" width="10.140625" style="342" customWidth="1"/>
    <col min="12062" max="12062" width="13.85546875" style="342" customWidth="1"/>
    <col min="12063" max="12063" width="15" style="342" customWidth="1"/>
    <col min="12064" max="12075" width="9.7109375" style="342" customWidth="1"/>
    <col min="12076" max="12096" width="0" style="342" hidden="1" customWidth="1"/>
    <col min="12097" max="12288" width="9.7109375" style="342"/>
    <col min="12289" max="12289" width="7.7109375" style="342" customWidth="1"/>
    <col min="12290" max="12290" width="1.5703125" style="342" customWidth="1"/>
    <col min="12291" max="12291" width="3.85546875" style="342" customWidth="1"/>
    <col min="12292" max="12292" width="4" style="342" customWidth="1"/>
    <col min="12293" max="12293" width="15.85546875" style="342" customWidth="1"/>
    <col min="12294" max="12295" width="10.28515625" style="342" customWidth="1"/>
    <col min="12296" max="12296" width="11.5703125" style="342" customWidth="1"/>
    <col min="12297" max="12297" width="6.42578125" style="342" customWidth="1"/>
    <col min="12298" max="12298" width="4.7109375" style="342" customWidth="1"/>
    <col min="12299" max="12299" width="10.5703125" style="342" customWidth="1"/>
    <col min="12300" max="12300" width="11" style="342" customWidth="1"/>
    <col min="12301" max="12302" width="5.5703125" style="342" customWidth="1"/>
    <col min="12303" max="12303" width="1.85546875" style="342" customWidth="1"/>
    <col min="12304" max="12304" width="11.5703125" style="342" customWidth="1"/>
    <col min="12305" max="12305" width="3.85546875" style="342" customWidth="1"/>
    <col min="12306" max="12306" width="1.5703125" style="342" customWidth="1"/>
    <col min="12307" max="12307" width="7.42578125" style="342" customWidth="1"/>
    <col min="12308" max="12316" width="0" style="342" hidden="1" customWidth="1"/>
    <col min="12317" max="12317" width="10.140625" style="342" customWidth="1"/>
    <col min="12318" max="12318" width="13.85546875" style="342" customWidth="1"/>
    <col min="12319" max="12319" width="15" style="342" customWidth="1"/>
    <col min="12320" max="12331" width="9.7109375" style="342" customWidth="1"/>
    <col min="12332" max="12352" width="0" style="342" hidden="1" customWidth="1"/>
    <col min="12353" max="12544" width="9.7109375" style="342"/>
    <col min="12545" max="12545" width="7.7109375" style="342" customWidth="1"/>
    <col min="12546" max="12546" width="1.5703125" style="342" customWidth="1"/>
    <col min="12547" max="12547" width="3.85546875" style="342" customWidth="1"/>
    <col min="12548" max="12548" width="4" style="342" customWidth="1"/>
    <col min="12549" max="12549" width="15.85546875" style="342" customWidth="1"/>
    <col min="12550" max="12551" width="10.28515625" style="342" customWidth="1"/>
    <col min="12552" max="12552" width="11.5703125" style="342" customWidth="1"/>
    <col min="12553" max="12553" width="6.42578125" style="342" customWidth="1"/>
    <col min="12554" max="12554" width="4.7109375" style="342" customWidth="1"/>
    <col min="12555" max="12555" width="10.5703125" style="342" customWidth="1"/>
    <col min="12556" max="12556" width="11" style="342" customWidth="1"/>
    <col min="12557" max="12558" width="5.5703125" style="342" customWidth="1"/>
    <col min="12559" max="12559" width="1.85546875" style="342" customWidth="1"/>
    <col min="12560" max="12560" width="11.5703125" style="342" customWidth="1"/>
    <col min="12561" max="12561" width="3.85546875" style="342" customWidth="1"/>
    <col min="12562" max="12562" width="1.5703125" style="342" customWidth="1"/>
    <col min="12563" max="12563" width="7.42578125" style="342" customWidth="1"/>
    <col min="12564" max="12572" width="0" style="342" hidden="1" customWidth="1"/>
    <col min="12573" max="12573" width="10.140625" style="342" customWidth="1"/>
    <col min="12574" max="12574" width="13.85546875" style="342" customWidth="1"/>
    <col min="12575" max="12575" width="15" style="342" customWidth="1"/>
    <col min="12576" max="12587" width="9.7109375" style="342" customWidth="1"/>
    <col min="12588" max="12608" width="0" style="342" hidden="1" customWidth="1"/>
    <col min="12609" max="12800" width="9.7109375" style="342"/>
    <col min="12801" max="12801" width="7.7109375" style="342" customWidth="1"/>
    <col min="12802" max="12802" width="1.5703125" style="342" customWidth="1"/>
    <col min="12803" max="12803" width="3.85546875" style="342" customWidth="1"/>
    <col min="12804" max="12804" width="4" style="342" customWidth="1"/>
    <col min="12805" max="12805" width="15.85546875" style="342" customWidth="1"/>
    <col min="12806" max="12807" width="10.28515625" style="342" customWidth="1"/>
    <col min="12808" max="12808" width="11.5703125" style="342" customWidth="1"/>
    <col min="12809" max="12809" width="6.42578125" style="342" customWidth="1"/>
    <col min="12810" max="12810" width="4.7109375" style="342" customWidth="1"/>
    <col min="12811" max="12811" width="10.5703125" style="342" customWidth="1"/>
    <col min="12812" max="12812" width="11" style="342" customWidth="1"/>
    <col min="12813" max="12814" width="5.5703125" style="342" customWidth="1"/>
    <col min="12815" max="12815" width="1.85546875" style="342" customWidth="1"/>
    <col min="12816" max="12816" width="11.5703125" style="342" customWidth="1"/>
    <col min="12817" max="12817" width="3.85546875" style="342" customWidth="1"/>
    <col min="12818" max="12818" width="1.5703125" style="342" customWidth="1"/>
    <col min="12819" max="12819" width="7.42578125" style="342" customWidth="1"/>
    <col min="12820" max="12828" width="0" style="342" hidden="1" customWidth="1"/>
    <col min="12829" max="12829" width="10.140625" style="342" customWidth="1"/>
    <col min="12830" max="12830" width="13.85546875" style="342" customWidth="1"/>
    <col min="12831" max="12831" width="15" style="342" customWidth="1"/>
    <col min="12832" max="12843" width="9.7109375" style="342" customWidth="1"/>
    <col min="12844" max="12864" width="0" style="342" hidden="1" customWidth="1"/>
    <col min="12865" max="13056" width="9.7109375" style="342"/>
    <col min="13057" max="13057" width="7.7109375" style="342" customWidth="1"/>
    <col min="13058" max="13058" width="1.5703125" style="342" customWidth="1"/>
    <col min="13059" max="13059" width="3.85546875" style="342" customWidth="1"/>
    <col min="13060" max="13060" width="4" style="342" customWidth="1"/>
    <col min="13061" max="13061" width="15.85546875" style="342" customWidth="1"/>
    <col min="13062" max="13063" width="10.28515625" style="342" customWidth="1"/>
    <col min="13064" max="13064" width="11.5703125" style="342" customWidth="1"/>
    <col min="13065" max="13065" width="6.42578125" style="342" customWidth="1"/>
    <col min="13066" max="13066" width="4.7109375" style="342" customWidth="1"/>
    <col min="13067" max="13067" width="10.5703125" style="342" customWidth="1"/>
    <col min="13068" max="13068" width="11" style="342" customWidth="1"/>
    <col min="13069" max="13070" width="5.5703125" style="342" customWidth="1"/>
    <col min="13071" max="13071" width="1.85546875" style="342" customWidth="1"/>
    <col min="13072" max="13072" width="11.5703125" style="342" customWidth="1"/>
    <col min="13073" max="13073" width="3.85546875" style="342" customWidth="1"/>
    <col min="13074" max="13074" width="1.5703125" style="342" customWidth="1"/>
    <col min="13075" max="13075" width="7.42578125" style="342" customWidth="1"/>
    <col min="13076" max="13084" width="0" style="342" hidden="1" customWidth="1"/>
    <col min="13085" max="13085" width="10.140625" style="342" customWidth="1"/>
    <col min="13086" max="13086" width="13.85546875" style="342" customWidth="1"/>
    <col min="13087" max="13087" width="15" style="342" customWidth="1"/>
    <col min="13088" max="13099" width="9.7109375" style="342" customWidth="1"/>
    <col min="13100" max="13120" width="0" style="342" hidden="1" customWidth="1"/>
    <col min="13121" max="13312" width="9.7109375" style="342"/>
    <col min="13313" max="13313" width="7.7109375" style="342" customWidth="1"/>
    <col min="13314" max="13314" width="1.5703125" style="342" customWidth="1"/>
    <col min="13315" max="13315" width="3.85546875" style="342" customWidth="1"/>
    <col min="13316" max="13316" width="4" style="342" customWidth="1"/>
    <col min="13317" max="13317" width="15.85546875" style="342" customWidth="1"/>
    <col min="13318" max="13319" width="10.28515625" style="342" customWidth="1"/>
    <col min="13320" max="13320" width="11.5703125" style="342" customWidth="1"/>
    <col min="13321" max="13321" width="6.42578125" style="342" customWidth="1"/>
    <col min="13322" max="13322" width="4.7109375" style="342" customWidth="1"/>
    <col min="13323" max="13323" width="10.5703125" style="342" customWidth="1"/>
    <col min="13324" max="13324" width="11" style="342" customWidth="1"/>
    <col min="13325" max="13326" width="5.5703125" style="342" customWidth="1"/>
    <col min="13327" max="13327" width="1.85546875" style="342" customWidth="1"/>
    <col min="13328" max="13328" width="11.5703125" style="342" customWidth="1"/>
    <col min="13329" max="13329" width="3.85546875" style="342" customWidth="1"/>
    <col min="13330" max="13330" width="1.5703125" style="342" customWidth="1"/>
    <col min="13331" max="13331" width="7.42578125" style="342" customWidth="1"/>
    <col min="13332" max="13340" width="0" style="342" hidden="1" customWidth="1"/>
    <col min="13341" max="13341" width="10.140625" style="342" customWidth="1"/>
    <col min="13342" max="13342" width="13.85546875" style="342" customWidth="1"/>
    <col min="13343" max="13343" width="15" style="342" customWidth="1"/>
    <col min="13344" max="13355" width="9.7109375" style="342" customWidth="1"/>
    <col min="13356" max="13376" width="0" style="342" hidden="1" customWidth="1"/>
    <col min="13377" max="13568" width="9.7109375" style="342"/>
    <col min="13569" max="13569" width="7.7109375" style="342" customWidth="1"/>
    <col min="13570" max="13570" width="1.5703125" style="342" customWidth="1"/>
    <col min="13571" max="13571" width="3.85546875" style="342" customWidth="1"/>
    <col min="13572" max="13572" width="4" style="342" customWidth="1"/>
    <col min="13573" max="13573" width="15.85546875" style="342" customWidth="1"/>
    <col min="13574" max="13575" width="10.28515625" style="342" customWidth="1"/>
    <col min="13576" max="13576" width="11.5703125" style="342" customWidth="1"/>
    <col min="13577" max="13577" width="6.42578125" style="342" customWidth="1"/>
    <col min="13578" max="13578" width="4.7109375" style="342" customWidth="1"/>
    <col min="13579" max="13579" width="10.5703125" style="342" customWidth="1"/>
    <col min="13580" max="13580" width="11" style="342" customWidth="1"/>
    <col min="13581" max="13582" width="5.5703125" style="342" customWidth="1"/>
    <col min="13583" max="13583" width="1.85546875" style="342" customWidth="1"/>
    <col min="13584" max="13584" width="11.5703125" style="342" customWidth="1"/>
    <col min="13585" max="13585" width="3.85546875" style="342" customWidth="1"/>
    <col min="13586" max="13586" width="1.5703125" style="342" customWidth="1"/>
    <col min="13587" max="13587" width="7.42578125" style="342" customWidth="1"/>
    <col min="13588" max="13596" width="0" style="342" hidden="1" customWidth="1"/>
    <col min="13597" max="13597" width="10.140625" style="342" customWidth="1"/>
    <col min="13598" max="13598" width="13.85546875" style="342" customWidth="1"/>
    <col min="13599" max="13599" width="15" style="342" customWidth="1"/>
    <col min="13600" max="13611" width="9.7109375" style="342" customWidth="1"/>
    <col min="13612" max="13632" width="0" style="342" hidden="1" customWidth="1"/>
    <col min="13633" max="13824" width="9.7109375" style="342"/>
    <col min="13825" max="13825" width="7.7109375" style="342" customWidth="1"/>
    <col min="13826" max="13826" width="1.5703125" style="342" customWidth="1"/>
    <col min="13827" max="13827" width="3.85546875" style="342" customWidth="1"/>
    <col min="13828" max="13828" width="4" style="342" customWidth="1"/>
    <col min="13829" max="13829" width="15.85546875" style="342" customWidth="1"/>
    <col min="13830" max="13831" width="10.28515625" style="342" customWidth="1"/>
    <col min="13832" max="13832" width="11.5703125" style="342" customWidth="1"/>
    <col min="13833" max="13833" width="6.42578125" style="342" customWidth="1"/>
    <col min="13834" max="13834" width="4.7109375" style="342" customWidth="1"/>
    <col min="13835" max="13835" width="10.5703125" style="342" customWidth="1"/>
    <col min="13836" max="13836" width="11" style="342" customWidth="1"/>
    <col min="13837" max="13838" width="5.5703125" style="342" customWidth="1"/>
    <col min="13839" max="13839" width="1.85546875" style="342" customWidth="1"/>
    <col min="13840" max="13840" width="11.5703125" style="342" customWidth="1"/>
    <col min="13841" max="13841" width="3.85546875" style="342" customWidth="1"/>
    <col min="13842" max="13842" width="1.5703125" style="342" customWidth="1"/>
    <col min="13843" max="13843" width="7.42578125" style="342" customWidth="1"/>
    <col min="13844" max="13852" width="0" style="342" hidden="1" customWidth="1"/>
    <col min="13853" max="13853" width="10.140625" style="342" customWidth="1"/>
    <col min="13854" max="13854" width="13.85546875" style="342" customWidth="1"/>
    <col min="13855" max="13855" width="15" style="342" customWidth="1"/>
    <col min="13856" max="13867" width="9.7109375" style="342" customWidth="1"/>
    <col min="13868" max="13888" width="0" style="342" hidden="1" customWidth="1"/>
    <col min="13889" max="14080" width="9.7109375" style="342"/>
    <col min="14081" max="14081" width="7.7109375" style="342" customWidth="1"/>
    <col min="14082" max="14082" width="1.5703125" style="342" customWidth="1"/>
    <col min="14083" max="14083" width="3.85546875" style="342" customWidth="1"/>
    <col min="14084" max="14084" width="4" style="342" customWidth="1"/>
    <col min="14085" max="14085" width="15.85546875" style="342" customWidth="1"/>
    <col min="14086" max="14087" width="10.28515625" style="342" customWidth="1"/>
    <col min="14088" max="14088" width="11.5703125" style="342" customWidth="1"/>
    <col min="14089" max="14089" width="6.42578125" style="342" customWidth="1"/>
    <col min="14090" max="14090" width="4.7109375" style="342" customWidth="1"/>
    <col min="14091" max="14091" width="10.5703125" style="342" customWidth="1"/>
    <col min="14092" max="14092" width="11" style="342" customWidth="1"/>
    <col min="14093" max="14094" width="5.5703125" style="342" customWidth="1"/>
    <col min="14095" max="14095" width="1.85546875" style="342" customWidth="1"/>
    <col min="14096" max="14096" width="11.5703125" style="342" customWidth="1"/>
    <col min="14097" max="14097" width="3.85546875" style="342" customWidth="1"/>
    <col min="14098" max="14098" width="1.5703125" style="342" customWidth="1"/>
    <col min="14099" max="14099" width="7.42578125" style="342" customWidth="1"/>
    <col min="14100" max="14108" width="0" style="342" hidden="1" customWidth="1"/>
    <col min="14109" max="14109" width="10.140625" style="342" customWidth="1"/>
    <col min="14110" max="14110" width="13.85546875" style="342" customWidth="1"/>
    <col min="14111" max="14111" width="15" style="342" customWidth="1"/>
    <col min="14112" max="14123" width="9.7109375" style="342" customWidth="1"/>
    <col min="14124" max="14144" width="0" style="342" hidden="1" customWidth="1"/>
    <col min="14145" max="14336" width="9.7109375" style="342"/>
    <col min="14337" max="14337" width="7.7109375" style="342" customWidth="1"/>
    <col min="14338" max="14338" width="1.5703125" style="342" customWidth="1"/>
    <col min="14339" max="14339" width="3.85546875" style="342" customWidth="1"/>
    <col min="14340" max="14340" width="4" style="342" customWidth="1"/>
    <col min="14341" max="14341" width="15.85546875" style="342" customWidth="1"/>
    <col min="14342" max="14343" width="10.28515625" style="342" customWidth="1"/>
    <col min="14344" max="14344" width="11.5703125" style="342" customWidth="1"/>
    <col min="14345" max="14345" width="6.42578125" style="342" customWidth="1"/>
    <col min="14346" max="14346" width="4.7109375" style="342" customWidth="1"/>
    <col min="14347" max="14347" width="10.5703125" style="342" customWidth="1"/>
    <col min="14348" max="14348" width="11" style="342" customWidth="1"/>
    <col min="14349" max="14350" width="5.5703125" style="342" customWidth="1"/>
    <col min="14351" max="14351" width="1.85546875" style="342" customWidth="1"/>
    <col min="14352" max="14352" width="11.5703125" style="342" customWidth="1"/>
    <col min="14353" max="14353" width="3.85546875" style="342" customWidth="1"/>
    <col min="14354" max="14354" width="1.5703125" style="342" customWidth="1"/>
    <col min="14355" max="14355" width="7.42578125" style="342" customWidth="1"/>
    <col min="14356" max="14364" width="0" style="342" hidden="1" customWidth="1"/>
    <col min="14365" max="14365" width="10.140625" style="342" customWidth="1"/>
    <col min="14366" max="14366" width="13.85546875" style="342" customWidth="1"/>
    <col min="14367" max="14367" width="15" style="342" customWidth="1"/>
    <col min="14368" max="14379" width="9.7109375" style="342" customWidth="1"/>
    <col min="14380" max="14400" width="0" style="342" hidden="1" customWidth="1"/>
    <col min="14401" max="14592" width="9.7109375" style="342"/>
    <col min="14593" max="14593" width="7.7109375" style="342" customWidth="1"/>
    <col min="14594" max="14594" width="1.5703125" style="342" customWidth="1"/>
    <col min="14595" max="14595" width="3.85546875" style="342" customWidth="1"/>
    <col min="14596" max="14596" width="4" style="342" customWidth="1"/>
    <col min="14597" max="14597" width="15.85546875" style="342" customWidth="1"/>
    <col min="14598" max="14599" width="10.28515625" style="342" customWidth="1"/>
    <col min="14600" max="14600" width="11.5703125" style="342" customWidth="1"/>
    <col min="14601" max="14601" width="6.42578125" style="342" customWidth="1"/>
    <col min="14602" max="14602" width="4.7109375" style="342" customWidth="1"/>
    <col min="14603" max="14603" width="10.5703125" style="342" customWidth="1"/>
    <col min="14604" max="14604" width="11" style="342" customWidth="1"/>
    <col min="14605" max="14606" width="5.5703125" style="342" customWidth="1"/>
    <col min="14607" max="14607" width="1.85546875" style="342" customWidth="1"/>
    <col min="14608" max="14608" width="11.5703125" style="342" customWidth="1"/>
    <col min="14609" max="14609" width="3.85546875" style="342" customWidth="1"/>
    <col min="14610" max="14610" width="1.5703125" style="342" customWidth="1"/>
    <col min="14611" max="14611" width="7.42578125" style="342" customWidth="1"/>
    <col min="14612" max="14620" width="0" style="342" hidden="1" customWidth="1"/>
    <col min="14621" max="14621" width="10.140625" style="342" customWidth="1"/>
    <col min="14622" max="14622" width="13.85546875" style="342" customWidth="1"/>
    <col min="14623" max="14623" width="15" style="342" customWidth="1"/>
    <col min="14624" max="14635" width="9.7109375" style="342" customWidth="1"/>
    <col min="14636" max="14656" width="0" style="342" hidden="1" customWidth="1"/>
    <col min="14657" max="14848" width="9.7109375" style="342"/>
    <col min="14849" max="14849" width="7.7109375" style="342" customWidth="1"/>
    <col min="14850" max="14850" width="1.5703125" style="342" customWidth="1"/>
    <col min="14851" max="14851" width="3.85546875" style="342" customWidth="1"/>
    <col min="14852" max="14852" width="4" style="342" customWidth="1"/>
    <col min="14853" max="14853" width="15.85546875" style="342" customWidth="1"/>
    <col min="14854" max="14855" width="10.28515625" style="342" customWidth="1"/>
    <col min="14856" max="14856" width="11.5703125" style="342" customWidth="1"/>
    <col min="14857" max="14857" width="6.42578125" style="342" customWidth="1"/>
    <col min="14858" max="14858" width="4.7109375" style="342" customWidth="1"/>
    <col min="14859" max="14859" width="10.5703125" style="342" customWidth="1"/>
    <col min="14860" max="14860" width="11" style="342" customWidth="1"/>
    <col min="14861" max="14862" width="5.5703125" style="342" customWidth="1"/>
    <col min="14863" max="14863" width="1.85546875" style="342" customWidth="1"/>
    <col min="14864" max="14864" width="11.5703125" style="342" customWidth="1"/>
    <col min="14865" max="14865" width="3.85546875" style="342" customWidth="1"/>
    <col min="14866" max="14866" width="1.5703125" style="342" customWidth="1"/>
    <col min="14867" max="14867" width="7.42578125" style="342" customWidth="1"/>
    <col min="14868" max="14876" width="0" style="342" hidden="1" customWidth="1"/>
    <col min="14877" max="14877" width="10.140625" style="342" customWidth="1"/>
    <col min="14878" max="14878" width="13.85546875" style="342" customWidth="1"/>
    <col min="14879" max="14879" width="15" style="342" customWidth="1"/>
    <col min="14880" max="14891" width="9.7109375" style="342" customWidth="1"/>
    <col min="14892" max="14912" width="0" style="342" hidden="1" customWidth="1"/>
    <col min="14913" max="15104" width="9.7109375" style="342"/>
    <col min="15105" max="15105" width="7.7109375" style="342" customWidth="1"/>
    <col min="15106" max="15106" width="1.5703125" style="342" customWidth="1"/>
    <col min="15107" max="15107" width="3.85546875" style="342" customWidth="1"/>
    <col min="15108" max="15108" width="4" style="342" customWidth="1"/>
    <col min="15109" max="15109" width="15.85546875" style="342" customWidth="1"/>
    <col min="15110" max="15111" width="10.28515625" style="342" customWidth="1"/>
    <col min="15112" max="15112" width="11.5703125" style="342" customWidth="1"/>
    <col min="15113" max="15113" width="6.42578125" style="342" customWidth="1"/>
    <col min="15114" max="15114" width="4.7109375" style="342" customWidth="1"/>
    <col min="15115" max="15115" width="10.5703125" style="342" customWidth="1"/>
    <col min="15116" max="15116" width="11" style="342" customWidth="1"/>
    <col min="15117" max="15118" width="5.5703125" style="342" customWidth="1"/>
    <col min="15119" max="15119" width="1.85546875" style="342" customWidth="1"/>
    <col min="15120" max="15120" width="11.5703125" style="342" customWidth="1"/>
    <col min="15121" max="15121" width="3.85546875" style="342" customWidth="1"/>
    <col min="15122" max="15122" width="1.5703125" style="342" customWidth="1"/>
    <col min="15123" max="15123" width="7.42578125" style="342" customWidth="1"/>
    <col min="15124" max="15132" width="0" style="342" hidden="1" customWidth="1"/>
    <col min="15133" max="15133" width="10.140625" style="342" customWidth="1"/>
    <col min="15134" max="15134" width="13.85546875" style="342" customWidth="1"/>
    <col min="15135" max="15135" width="15" style="342" customWidth="1"/>
    <col min="15136" max="15147" width="9.7109375" style="342" customWidth="1"/>
    <col min="15148" max="15168" width="0" style="342" hidden="1" customWidth="1"/>
    <col min="15169" max="15360" width="9.7109375" style="342"/>
    <col min="15361" max="15361" width="7.7109375" style="342" customWidth="1"/>
    <col min="15362" max="15362" width="1.5703125" style="342" customWidth="1"/>
    <col min="15363" max="15363" width="3.85546875" style="342" customWidth="1"/>
    <col min="15364" max="15364" width="4" style="342" customWidth="1"/>
    <col min="15365" max="15365" width="15.85546875" style="342" customWidth="1"/>
    <col min="15366" max="15367" width="10.28515625" style="342" customWidth="1"/>
    <col min="15368" max="15368" width="11.5703125" style="342" customWidth="1"/>
    <col min="15369" max="15369" width="6.42578125" style="342" customWidth="1"/>
    <col min="15370" max="15370" width="4.7109375" style="342" customWidth="1"/>
    <col min="15371" max="15371" width="10.5703125" style="342" customWidth="1"/>
    <col min="15372" max="15372" width="11" style="342" customWidth="1"/>
    <col min="15373" max="15374" width="5.5703125" style="342" customWidth="1"/>
    <col min="15375" max="15375" width="1.85546875" style="342" customWidth="1"/>
    <col min="15376" max="15376" width="11.5703125" style="342" customWidth="1"/>
    <col min="15377" max="15377" width="3.85546875" style="342" customWidth="1"/>
    <col min="15378" max="15378" width="1.5703125" style="342" customWidth="1"/>
    <col min="15379" max="15379" width="7.42578125" style="342" customWidth="1"/>
    <col min="15380" max="15388" width="0" style="342" hidden="1" customWidth="1"/>
    <col min="15389" max="15389" width="10.140625" style="342" customWidth="1"/>
    <col min="15390" max="15390" width="13.85546875" style="342" customWidth="1"/>
    <col min="15391" max="15391" width="15" style="342" customWidth="1"/>
    <col min="15392" max="15403" width="9.7109375" style="342" customWidth="1"/>
    <col min="15404" max="15424" width="0" style="342" hidden="1" customWidth="1"/>
    <col min="15425" max="15616" width="9.7109375" style="342"/>
    <col min="15617" max="15617" width="7.7109375" style="342" customWidth="1"/>
    <col min="15618" max="15618" width="1.5703125" style="342" customWidth="1"/>
    <col min="15619" max="15619" width="3.85546875" style="342" customWidth="1"/>
    <col min="15620" max="15620" width="4" style="342" customWidth="1"/>
    <col min="15621" max="15621" width="15.85546875" style="342" customWidth="1"/>
    <col min="15622" max="15623" width="10.28515625" style="342" customWidth="1"/>
    <col min="15624" max="15624" width="11.5703125" style="342" customWidth="1"/>
    <col min="15625" max="15625" width="6.42578125" style="342" customWidth="1"/>
    <col min="15626" max="15626" width="4.7109375" style="342" customWidth="1"/>
    <col min="15627" max="15627" width="10.5703125" style="342" customWidth="1"/>
    <col min="15628" max="15628" width="11" style="342" customWidth="1"/>
    <col min="15629" max="15630" width="5.5703125" style="342" customWidth="1"/>
    <col min="15631" max="15631" width="1.85546875" style="342" customWidth="1"/>
    <col min="15632" max="15632" width="11.5703125" style="342" customWidth="1"/>
    <col min="15633" max="15633" width="3.85546875" style="342" customWidth="1"/>
    <col min="15634" max="15634" width="1.5703125" style="342" customWidth="1"/>
    <col min="15635" max="15635" width="7.42578125" style="342" customWidth="1"/>
    <col min="15636" max="15644" width="0" style="342" hidden="1" customWidth="1"/>
    <col min="15645" max="15645" width="10.140625" style="342" customWidth="1"/>
    <col min="15646" max="15646" width="13.85546875" style="342" customWidth="1"/>
    <col min="15647" max="15647" width="15" style="342" customWidth="1"/>
    <col min="15648" max="15659" width="9.7109375" style="342" customWidth="1"/>
    <col min="15660" max="15680" width="0" style="342" hidden="1" customWidth="1"/>
    <col min="15681" max="15872" width="9.7109375" style="342"/>
    <col min="15873" max="15873" width="7.7109375" style="342" customWidth="1"/>
    <col min="15874" max="15874" width="1.5703125" style="342" customWidth="1"/>
    <col min="15875" max="15875" width="3.85546875" style="342" customWidth="1"/>
    <col min="15876" max="15876" width="4" style="342" customWidth="1"/>
    <col min="15877" max="15877" width="15.85546875" style="342" customWidth="1"/>
    <col min="15878" max="15879" width="10.28515625" style="342" customWidth="1"/>
    <col min="15880" max="15880" width="11.5703125" style="342" customWidth="1"/>
    <col min="15881" max="15881" width="6.42578125" style="342" customWidth="1"/>
    <col min="15882" max="15882" width="4.7109375" style="342" customWidth="1"/>
    <col min="15883" max="15883" width="10.5703125" style="342" customWidth="1"/>
    <col min="15884" max="15884" width="11" style="342" customWidth="1"/>
    <col min="15885" max="15886" width="5.5703125" style="342" customWidth="1"/>
    <col min="15887" max="15887" width="1.85546875" style="342" customWidth="1"/>
    <col min="15888" max="15888" width="11.5703125" style="342" customWidth="1"/>
    <col min="15889" max="15889" width="3.85546875" style="342" customWidth="1"/>
    <col min="15890" max="15890" width="1.5703125" style="342" customWidth="1"/>
    <col min="15891" max="15891" width="7.42578125" style="342" customWidth="1"/>
    <col min="15892" max="15900" width="0" style="342" hidden="1" customWidth="1"/>
    <col min="15901" max="15901" width="10.140625" style="342" customWidth="1"/>
    <col min="15902" max="15902" width="13.85546875" style="342" customWidth="1"/>
    <col min="15903" max="15903" width="15" style="342" customWidth="1"/>
    <col min="15904" max="15915" width="9.7109375" style="342" customWidth="1"/>
    <col min="15916" max="15936" width="0" style="342" hidden="1" customWidth="1"/>
    <col min="15937" max="16128" width="9.7109375" style="342"/>
    <col min="16129" max="16129" width="7.7109375" style="342" customWidth="1"/>
    <col min="16130" max="16130" width="1.5703125" style="342" customWidth="1"/>
    <col min="16131" max="16131" width="3.85546875" style="342" customWidth="1"/>
    <col min="16132" max="16132" width="4" style="342" customWidth="1"/>
    <col min="16133" max="16133" width="15.85546875" style="342" customWidth="1"/>
    <col min="16134" max="16135" width="10.28515625" style="342" customWidth="1"/>
    <col min="16136" max="16136" width="11.5703125" style="342" customWidth="1"/>
    <col min="16137" max="16137" width="6.42578125" style="342" customWidth="1"/>
    <col min="16138" max="16138" width="4.7109375" style="342" customWidth="1"/>
    <col min="16139" max="16139" width="10.5703125" style="342" customWidth="1"/>
    <col min="16140" max="16140" width="11" style="342" customWidth="1"/>
    <col min="16141" max="16142" width="5.5703125" style="342" customWidth="1"/>
    <col min="16143" max="16143" width="1.85546875" style="342" customWidth="1"/>
    <col min="16144" max="16144" width="11.5703125" style="342" customWidth="1"/>
    <col min="16145" max="16145" width="3.85546875" style="342" customWidth="1"/>
    <col min="16146" max="16146" width="1.5703125" style="342" customWidth="1"/>
    <col min="16147" max="16147" width="7.42578125" style="342" customWidth="1"/>
    <col min="16148" max="16156" width="0" style="342" hidden="1" customWidth="1"/>
    <col min="16157" max="16157" width="10.140625" style="342" customWidth="1"/>
    <col min="16158" max="16158" width="13.85546875" style="342" customWidth="1"/>
    <col min="16159" max="16159" width="15" style="342" customWidth="1"/>
    <col min="16160" max="16171" width="9.7109375" style="342" customWidth="1"/>
    <col min="16172" max="16192" width="0" style="342" hidden="1" customWidth="1"/>
    <col min="16193" max="16384" width="9.7109375" style="342"/>
  </cols>
  <sheetData>
    <row r="1" spans="2:47" s="311" customFormat="1" ht="7.9" customHeight="1">
      <c r="B1" s="312"/>
      <c r="C1" s="313"/>
      <c r="D1" s="313"/>
      <c r="E1" s="313"/>
      <c r="F1" s="313"/>
      <c r="G1" s="313"/>
      <c r="H1" s="313"/>
      <c r="I1" s="313"/>
      <c r="J1" s="313"/>
      <c r="K1" s="313"/>
      <c r="L1" s="313"/>
      <c r="M1" s="313"/>
      <c r="N1" s="313"/>
      <c r="O1" s="313"/>
      <c r="P1" s="313"/>
      <c r="Q1" s="313"/>
      <c r="R1" s="314"/>
    </row>
    <row r="2" spans="2:47" s="311" customFormat="1" ht="37.9" customHeight="1">
      <c r="B2" s="315"/>
      <c r="C2" s="436" t="s">
        <v>934</v>
      </c>
      <c r="D2" s="437"/>
      <c r="E2" s="437"/>
      <c r="F2" s="437"/>
      <c r="G2" s="437"/>
      <c r="H2" s="437"/>
      <c r="I2" s="437"/>
      <c r="J2" s="437"/>
      <c r="K2" s="437"/>
      <c r="L2" s="437"/>
      <c r="M2" s="437"/>
      <c r="N2" s="437"/>
      <c r="O2" s="437"/>
      <c r="P2" s="437"/>
      <c r="Q2" s="437"/>
      <c r="R2" s="316"/>
    </row>
    <row r="3" spans="2:47" s="311" customFormat="1" ht="7.9" customHeight="1">
      <c r="B3" s="315"/>
      <c r="R3" s="316"/>
    </row>
    <row r="4" spans="2:47" s="311" customFormat="1" ht="30.6" customHeight="1">
      <c r="B4" s="315"/>
      <c r="C4" s="317" t="s">
        <v>570</v>
      </c>
      <c r="F4" s="438"/>
      <c r="G4" s="437"/>
      <c r="H4" s="437"/>
      <c r="I4" s="437"/>
      <c r="J4" s="437"/>
      <c r="K4" s="437"/>
      <c r="L4" s="437"/>
      <c r="M4" s="437"/>
      <c r="N4" s="437"/>
      <c r="O4" s="437"/>
      <c r="P4" s="437"/>
      <c r="R4" s="316"/>
    </row>
    <row r="5" spans="2:47" s="311" customFormat="1" ht="37.9" customHeight="1">
      <c r="B5" s="315"/>
      <c r="C5" s="318" t="s">
        <v>923</v>
      </c>
      <c r="F5" s="439"/>
      <c r="G5" s="437"/>
      <c r="H5" s="437"/>
      <c r="I5" s="437"/>
      <c r="J5" s="437"/>
      <c r="K5" s="437"/>
      <c r="L5" s="437"/>
      <c r="M5" s="437"/>
      <c r="N5" s="437"/>
      <c r="O5" s="437"/>
      <c r="P5" s="437"/>
      <c r="R5" s="316"/>
    </row>
    <row r="6" spans="2:47" s="311" customFormat="1" ht="7.9" customHeight="1">
      <c r="B6" s="315"/>
      <c r="R6" s="316"/>
    </row>
    <row r="7" spans="2:47" s="311" customFormat="1" ht="18.600000000000001" customHeight="1">
      <c r="B7" s="315"/>
      <c r="C7" s="317" t="s">
        <v>922</v>
      </c>
      <c r="F7" s="319"/>
      <c r="K7" s="317" t="s">
        <v>921</v>
      </c>
      <c r="M7" s="440"/>
      <c r="N7" s="437"/>
      <c r="O7" s="437"/>
      <c r="P7" s="437"/>
      <c r="R7" s="316"/>
    </row>
    <row r="8" spans="2:47" s="311" customFormat="1" ht="7.9" customHeight="1">
      <c r="B8" s="315"/>
      <c r="R8" s="316"/>
    </row>
    <row r="9" spans="2:47" s="311" customFormat="1" ht="13.9" customHeight="1">
      <c r="B9" s="315"/>
      <c r="C9" s="317" t="s">
        <v>920</v>
      </c>
      <c r="F9" s="319"/>
      <c r="K9" s="317" t="s">
        <v>574</v>
      </c>
      <c r="M9" s="441"/>
      <c r="N9" s="437"/>
      <c r="O9" s="437"/>
      <c r="P9" s="437"/>
      <c r="Q9" s="437"/>
      <c r="R9" s="316"/>
    </row>
    <row r="10" spans="2:47" s="311" customFormat="1" ht="15" customHeight="1">
      <c r="B10" s="315"/>
      <c r="C10" s="317" t="s">
        <v>575</v>
      </c>
      <c r="F10" s="319"/>
      <c r="K10" s="317" t="s">
        <v>919</v>
      </c>
      <c r="M10" s="441"/>
      <c r="N10" s="437"/>
      <c r="O10" s="437"/>
      <c r="P10" s="437"/>
      <c r="Q10" s="437"/>
      <c r="R10" s="316"/>
    </row>
    <row r="11" spans="2:47" s="311" customFormat="1" ht="11.45" customHeight="1">
      <c r="B11" s="315"/>
      <c r="R11" s="316"/>
    </row>
    <row r="12" spans="2:47" s="311" customFormat="1" ht="30" customHeight="1">
      <c r="B12" s="315"/>
      <c r="C12" s="445" t="s">
        <v>933</v>
      </c>
      <c r="D12" s="446"/>
      <c r="E12" s="446"/>
      <c r="F12" s="446"/>
      <c r="G12" s="446"/>
      <c r="H12" s="320"/>
      <c r="I12" s="320"/>
      <c r="J12" s="320"/>
      <c r="K12" s="320"/>
      <c r="L12" s="320"/>
      <c r="M12" s="320"/>
      <c r="N12" s="445" t="s">
        <v>932</v>
      </c>
      <c r="O12" s="437"/>
      <c r="P12" s="437"/>
      <c r="Q12" s="437"/>
      <c r="R12" s="316"/>
    </row>
    <row r="13" spans="2:47" s="311" customFormat="1" ht="11.45" customHeight="1">
      <c r="B13" s="315"/>
      <c r="R13" s="316"/>
    </row>
    <row r="14" spans="2:47" s="311" customFormat="1" ht="30" customHeight="1">
      <c r="B14" s="315"/>
      <c r="C14" s="321" t="s">
        <v>931</v>
      </c>
      <c r="N14" s="447">
        <f>$N$43</f>
        <v>0</v>
      </c>
      <c r="O14" s="437"/>
      <c r="P14" s="437"/>
      <c r="Q14" s="437"/>
      <c r="R14" s="316"/>
      <c r="AU14" s="311" t="s">
        <v>609</v>
      </c>
    </row>
    <row r="15" spans="2:47" s="322" customFormat="1" ht="25.9" customHeight="1">
      <c r="B15" s="323"/>
      <c r="D15" s="324" t="s">
        <v>903</v>
      </c>
      <c r="N15" s="448">
        <f>$N$44</f>
        <v>0</v>
      </c>
      <c r="O15" s="443"/>
      <c r="P15" s="443"/>
      <c r="Q15" s="443"/>
      <c r="R15" s="325"/>
    </row>
    <row r="16" spans="2:47" s="326" customFormat="1" ht="20.45" customHeight="1">
      <c r="B16" s="327"/>
      <c r="D16" s="328" t="s">
        <v>902</v>
      </c>
      <c r="N16" s="442">
        <f>$N$45</f>
        <v>0</v>
      </c>
      <c r="O16" s="443"/>
      <c r="P16" s="443"/>
      <c r="Q16" s="443"/>
      <c r="R16" s="329"/>
    </row>
    <row r="17" spans="2:62" s="326" customFormat="1" ht="20.45" customHeight="1">
      <c r="B17" s="327"/>
      <c r="D17" s="328" t="s">
        <v>831</v>
      </c>
      <c r="N17" s="442">
        <f>$N$82</f>
        <v>0</v>
      </c>
      <c r="O17" s="443"/>
      <c r="P17" s="443"/>
      <c r="Q17" s="443"/>
      <c r="R17" s="329"/>
    </row>
    <row r="18" spans="2:62" s="326" customFormat="1" ht="20.45" customHeight="1">
      <c r="B18" s="327"/>
      <c r="D18" s="328" t="s">
        <v>723</v>
      </c>
      <c r="N18" s="442">
        <f>$N$130</f>
        <v>0</v>
      </c>
      <c r="O18" s="443"/>
      <c r="P18" s="443"/>
      <c r="Q18" s="443"/>
      <c r="R18" s="329"/>
    </row>
    <row r="19" spans="2:62" s="326" customFormat="1" ht="20.45" customHeight="1">
      <c r="B19" s="327"/>
      <c r="D19" s="328" t="s">
        <v>635</v>
      </c>
      <c r="N19" s="442">
        <f>$N$172</f>
        <v>0</v>
      </c>
      <c r="O19" s="443"/>
      <c r="P19" s="443"/>
      <c r="Q19" s="443"/>
      <c r="R19" s="329"/>
    </row>
    <row r="20" spans="2:62" s="326" customFormat="1" ht="20.45" customHeight="1">
      <c r="B20" s="327"/>
      <c r="D20" s="328" t="s">
        <v>616</v>
      </c>
      <c r="N20" s="442">
        <f>$N$180</f>
        <v>0</v>
      </c>
      <c r="O20" s="443"/>
      <c r="P20" s="443"/>
      <c r="Q20" s="443"/>
      <c r="R20" s="329"/>
    </row>
    <row r="21" spans="2:62" s="311" customFormat="1" ht="22.9" customHeight="1">
      <c r="B21" s="315"/>
      <c r="R21" s="316"/>
    </row>
    <row r="22" spans="2:62" s="311" customFormat="1" ht="30" customHeight="1">
      <c r="B22" s="315"/>
      <c r="C22" s="321" t="s">
        <v>930</v>
      </c>
      <c r="N22" s="444">
        <f>N23+N24</f>
        <v>0</v>
      </c>
      <c r="O22" s="437"/>
      <c r="P22" s="437"/>
      <c r="Q22" s="437"/>
      <c r="R22" s="316"/>
      <c r="T22" s="330"/>
      <c r="U22" s="331" t="s">
        <v>5</v>
      </c>
    </row>
    <row r="23" spans="2:62" s="311" customFormat="1" ht="18.600000000000001" customHeight="1">
      <c r="B23" s="315"/>
      <c r="D23" s="449" t="s">
        <v>929</v>
      </c>
      <c r="E23" s="450"/>
      <c r="F23" s="450"/>
      <c r="G23" s="450"/>
      <c r="H23" s="450"/>
      <c r="N23" s="451"/>
      <c r="O23" s="452"/>
      <c r="P23" s="452"/>
      <c r="Q23" s="452"/>
      <c r="R23" s="316"/>
      <c r="T23" s="332"/>
      <c r="U23" s="333" t="s">
        <v>605</v>
      </c>
      <c r="AY23" s="311" t="s">
        <v>928</v>
      </c>
      <c r="BE23" s="334">
        <f>IF($U$23="základní",$N$23,0)</f>
        <v>0</v>
      </c>
      <c r="BF23" s="334">
        <f>IF($U$23="snížená",$N$23,0)</f>
        <v>0</v>
      </c>
      <c r="BG23" s="334">
        <f>IF($U$23="zákl. přenesená",$N$23,0)</f>
        <v>0</v>
      </c>
      <c r="BH23" s="334">
        <f>IF($U$23="sníž. přenesená",$N$23,0)</f>
        <v>0</v>
      </c>
      <c r="BI23" s="334">
        <f>IF($U$23="nulová",$N$23,0)</f>
        <v>0</v>
      </c>
      <c r="BJ23" s="311" t="s">
        <v>603</v>
      </c>
    </row>
    <row r="24" spans="2:62" s="311" customFormat="1" ht="18.600000000000001" customHeight="1">
      <c r="B24" s="315"/>
      <c r="D24" s="328" t="s">
        <v>927</v>
      </c>
      <c r="N24" s="453"/>
      <c r="O24" s="452"/>
      <c r="P24" s="452"/>
      <c r="Q24" s="452"/>
      <c r="R24" s="316"/>
      <c r="T24" s="335"/>
      <c r="U24" s="336" t="s">
        <v>605</v>
      </c>
      <c r="AY24" s="311" t="s">
        <v>926</v>
      </c>
      <c r="BE24" s="334">
        <f>IF($U$24="základní",$N$24,0)</f>
        <v>0</v>
      </c>
      <c r="BF24" s="334">
        <f>IF($U$24="snížená",$N$24,0)</f>
        <v>0</v>
      </c>
      <c r="BG24" s="334">
        <f>IF($U$24="zákl. přenesená",$N$24,0)</f>
        <v>0</v>
      </c>
      <c r="BH24" s="334">
        <f>IF($U$24="sníž. přenesená",$N$24,0)</f>
        <v>0</v>
      </c>
      <c r="BI24" s="334">
        <f>IF($U$24="nulová",$N$24,0)</f>
        <v>0</v>
      </c>
      <c r="BJ24" s="311" t="s">
        <v>603</v>
      </c>
    </row>
    <row r="25" spans="2:62" s="311" customFormat="1" ht="12.6" customHeight="1">
      <c r="B25" s="315"/>
      <c r="R25" s="316"/>
    </row>
    <row r="26" spans="2:62" s="311" customFormat="1" ht="30" customHeight="1">
      <c r="B26" s="315"/>
      <c r="C26" s="337" t="s">
        <v>925</v>
      </c>
      <c r="D26" s="320"/>
      <c r="E26" s="320"/>
      <c r="F26" s="320"/>
      <c r="G26" s="320"/>
      <c r="H26" s="320"/>
      <c r="I26" s="320"/>
      <c r="J26" s="320"/>
      <c r="K26" s="320"/>
      <c r="L26" s="454">
        <f>ROUND(SUM($N$14+$N$22),2)</f>
        <v>0</v>
      </c>
      <c r="M26" s="446"/>
      <c r="N26" s="446"/>
      <c r="O26" s="446"/>
      <c r="P26" s="446"/>
      <c r="Q26" s="446"/>
      <c r="R26" s="316"/>
    </row>
    <row r="27" spans="2:62" s="311" customFormat="1" ht="7.9" customHeight="1">
      <c r="B27" s="338"/>
      <c r="C27" s="339"/>
      <c r="D27" s="339"/>
      <c r="E27" s="339"/>
      <c r="F27" s="339"/>
      <c r="G27" s="339"/>
      <c r="H27" s="339"/>
      <c r="I27" s="339"/>
      <c r="J27" s="339"/>
      <c r="K27" s="339"/>
      <c r="L27" s="339"/>
      <c r="M27" s="339"/>
      <c r="N27" s="339"/>
      <c r="O27" s="339"/>
      <c r="P27" s="339"/>
      <c r="Q27" s="339"/>
      <c r="R27" s="340"/>
    </row>
    <row r="31" spans="2:62" s="311" customFormat="1" ht="7.9" customHeight="1">
      <c r="B31" s="312"/>
      <c r="C31" s="313"/>
      <c r="D31" s="313"/>
      <c r="E31" s="313"/>
      <c r="F31" s="313"/>
      <c r="G31" s="313"/>
      <c r="H31" s="313"/>
      <c r="I31" s="313"/>
      <c r="J31" s="313"/>
      <c r="K31" s="313"/>
      <c r="L31" s="313"/>
      <c r="M31" s="313"/>
      <c r="N31" s="313"/>
      <c r="O31" s="313"/>
      <c r="P31" s="313"/>
      <c r="Q31" s="313"/>
      <c r="R31" s="314"/>
    </row>
    <row r="32" spans="2:62" s="311" customFormat="1" ht="37.9" customHeight="1">
      <c r="B32" s="315"/>
      <c r="C32" s="436" t="s">
        <v>924</v>
      </c>
      <c r="D32" s="437"/>
      <c r="E32" s="437"/>
      <c r="F32" s="437"/>
      <c r="G32" s="437"/>
      <c r="H32" s="437"/>
      <c r="I32" s="437"/>
      <c r="J32" s="437"/>
      <c r="K32" s="437"/>
      <c r="L32" s="437"/>
      <c r="M32" s="437"/>
      <c r="N32" s="437"/>
      <c r="O32" s="437"/>
      <c r="P32" s="437"/>
      <c r="Q32" s="437"/>
      <c r="R32" s="316"/>
    </row>
    <row r="33" spans="2:65" s="311" customFormat="1" ht="7.9" customHeight="1">
      <c r="B33" s="315"/>
      <c r="R33" s="316"/>
    </row>
    <row r="34" spans="2:65" s="311" customFormat="1" ht="30.6" customHeight="1">
      <c r="B34" s="315"/>
      <c r="C34" s="317" t="s">
        <v>570</v>
      </c>
      <c r="F34" s="438"/>
      <c r="G34" s="437"/>
      <c r="H34" s="437"/>
      <c r="I34" s="437"/>
      <c r="J34" s="437"/>
      <c r="K34" s="437"/>
      <c r="L34" s="437"/>
      <c r="M34" s="437"/>
      <c r="N34" s="437"/>
      <c r="O34" s="437"/>
      <c r="P34" s="437"/>
      <c r="R34" s="316"/>
    </row>
    <row r="35" spans="2:65" s="311" customFormat="1" ht="37.9" customHeight="1">
      <c r="B35" s="315"/>
      <c r="C35" s="318" t="s">
        <v>923</v>
      </c>
      <c r="F35" s="439"/>
      <c r="G35" s="437"/>
      <c r="H35" s="437"/>
      <c r="I35" s="437"/>
      <c r="J35" s="437"/>
      <c r="K35" s="437"/>
      <c r="L35" s="437"/>
      <c r="M35" s="437"/>
      <c r="N35" s="437"/>
      <c r="O35" s="437"/>
      <c r="P35" s="437"/>
      <c r="R35" s="316"/>
    </row>
    <row r="36" spans="2:65" s="311" customFormat="1" ht="7.9" customHeight="1">
      <c r="B36" s="315"/>
      <c r="R36" s="316"/>
    </row>
    <row r="37" spans="2:65" s="311" customFormat="1" ht="18.600000000000001" customHeight="1">
      <c r="B37" s="315"/>
      <c r="C37" s="317" t="s">
        <v>922</v>
      </c>
      <c r="F37" s="319"/>
      <c r="K37" s="317" t="s">
        <v>921</v>
      </c>
      <c r="M37" s="440"/>
      <c r="N37" s="437"/>
      <c r="O37" s="437"/>
      <c r="P37" s="437"/>
      <c r="R37" s="316"/>
    </row>
    <row r="38" spans="2:65" s="311" customFormat="1" ht="7.9" customHeight="1">
      <c r="B38" s="315"/>
      <c r="R38" s="316"/>
    </row>
    <row r="39" spans="2:65" s="311" customFormat="1" ht="13.9" customHeight="1">
      <c r="B39" s="315"/>
      <c r="C39" s="317" t="s">
        <v>920</v>
      </c>
      <c r="F39" s="319"/>
      <c r="K39" s="317" t="s">
        <v>574</v>
      </c>
      <c r="M39" s="441"/>
      <c r="N39" s="437"/>
      <c r="O39" s="437"/>
      <c r="P39" s="437"/>
      <c r="Q39" s="437"/>
      <c r="R39" s="316"/>
    </row>
    <row r="40" spans="2:65" s="311" customFormat="1" ht="15" customHeight="1">
      <c r="B40" s="315"/>
      <c r="C40" s="317" t="s">
        <v>575</v>
      </c>
      <c r="F40" s="319"/>
      <c r="K40" s="317" t="s">
        <v>919</v>
      </c>
      <c r="M40" s="441"/>
      <c r="N40" s="437"/>
      <c r="O40" s="437"/>
      <c r="P40" s="437"/>
      <c r="Q40" s="437"/>
      <c r="R40" s="316"/>
    </row>
    <row r="41" spans="2:65" s="311" customFormat="1" ht="11.45" customHeight="1">
      <c r="B41" s="315"/>
      <c r="R41" s="316"/>
    </row>
    <row r="42" spans="2:65" s="343" customFormat="1" ht="30" customHeight="1">
      <c r="B42" s="344"/>
      <c r="C42" s="345" t="s">
        <v>918</v>
      </c>
      <c r="D42" s="346" t="s">
        <v>917</v>
      </c>
      <c r="E42" s="346" t="s">
        <v>916</v>
      </c>
      <c r="F42" s="460" t="s">
        <v>915</v>
      </c>
      <c r="G42" s="461"/>
      <c r="H42" s="461"/>
      <c r="I42" s="461"/>
      <c r="J42" s="346" t="s">
        <v>25</v>
      </c>
      <c r="K42" s="346" t="s">
        <v>914</v>
      </c>
      <c r="L42" s="460" t="s">
        <v>913</v>
      </c>
      <c r="M42" s="461"/>
      <c r="N42" s="460" t="s">
        <v>912</v>
      </c>
      <c r="O42" s="461"/>
      <c r="P42" s="461"/>
      <c r="Q42" s="462"/>
      <c r="R42" s="347"/>
      <c r="T42" s="348" t="s">
        <v>911</v>
      </c>
      <c r="U42" s="349" t="s">
        <v>5</v>
      </c>
      <c r="V42" s="349" t="s">
        <v>910</v>
      </c>
      <c r="W42" s="349" t="s">
        <v>909</v>
      </c>
      <c r="X42" s="349" t="s">
        <v>908</v>
      </c>
      <c r="Y42" s="349" t="s">
        <v>907</v>
      </c>
      <c r="Z42" s="349" t="s">
        <v>906</v>
      </c>
      <c r="AA42" s="350" t="s">
        <v>905</v>
      </c>
    </row>
    <row r="43" spans="2:65" s="311" customFormat="1" ht="30" customHeight="1">
      <c r="B43" s="315"/>
      <c r="C43" s="321" t="s">
        <v>904</v>
      </c>
      <c r="N43" s="463">
        <f>N44</f>
        <v>0</v>
      </c>
      <c r="O43" s="437"/>
      <c r="P43" s="437"/>
      <c r="Q43" s="437"/>
      <c r="R43" s="316"/>
      <c r="T43" s="351"/>
      <c r="U43" s="352"/>
      <c r="V43" s="352"/>
      <c r="W43" s="353" t="e">
        <f>$W$44+#REF!</f>
        <v>#REF!</v>
      </c>
      <c r="X43" s="352"/>
      <c r="Y43" s="353" t="e">
        <f>$Y$44+#REF!</f>
        <v>#REF!</v>
      </c>
      <c r="Z43" s="352"/>
      <c r="AA43" s="354" t="e">
        <f>$AA$44+#REF!</f>
        <v>#REF!</v>
      </c>
      <c r="AT43" s="311" t="s">
        <v>607</v>
      </c>
      <c r="AU43" s="311" t="s">
        <v>609</v>
      </c>
      <c r="BK43" s="355" t="e">
        <f>$BK$44+#REF!</f>
        <v>#REF!</v>
      </c>
    </row>
    <row r="44" spans="2:65" s="356" customFormat="1" ht="38.450000000000003" customHeight="1">
      <c r="B44" s="357"/>
      <c r="D44" s="358" t="s">
        <v>903</v>
      </c>
      <c r="E44" s="358"/>
      <c r="F44" s="358"/>
      <c r="G44" s="358"/>
      <c r="H44" s="358"/>
      <c r="I44" s="358"/>
      <c r="J44" s="358"/>
      <c r="K44" s="358"/>
      <c r="L44" s="358"/>
      <c r="M44" s="358"/>
      <c r="N44" s="464">
        <f>$BK$44</f>
        <v>0</v>
      </c>
      <c r="O44" s="465"/>
      <c r="P44" s="465"/>
      <c r="Q44" s="465"/>
      <c r="R44" s="359"/>
      <c r="T44" s="360"/>
      <c r="W44" s="361">
        <f>$W$45+$W$82+$W$130+$W$172+$W$180</f>
        <v>0</v>
      </c>
      <c r="Y44" s="361">
        <f>$Y$45+$Y$82+$Y$130+$Y$172+$Y$180</f>
        <v>0.24146000000000001</v>
      </c>
      <c r="AA44" s="362">
        <f>$AA$45+$AA$82+$AA$130+$AA$172+$AA$180</f>
        <v>4.1739999999999999E-2</v>
      </c>
      <c r="AR44" s="363" t="s">
        <v>603</v>
      </c>
      <c r="AT44" s="363" t="s">
        <v>607</v>
      </c>
      <c r="AU44" s="363" t="s">
        <v>127</v>
      </c>
      <c r="AY44" s="363" t="s">
        <v>608</v>
      </c>
      <c r="BK44" s="364">
        <f>$BK$45+$BK$82+$BK$130+$BK$172+$BK$180</f>
        <v>0</v>
      </c>
    </row>
    <row r="45" spans="2:65" s="356" customFormat="1" ht="20.45" customHeight="1">
      <c r="B45" s="357"/>
      <c r="D45" s="365" t="s">
        <v>902</v>
      </c>
      <c r="E45" s="365"/>
      <c r="F45" s="365"/>
      <c r="G45" s="365"/>
      <c r="H45" s="365"/>
      <c r="I45" s="365"/>
      <c r="J45" s="365"/>
      <c r="K45" s="365"/>
      <c r="L45" s="365"/>
      <c r="M45" s="365"/>
      <c r="N45" s="466">
        <f>N46+N47+N49+N51+N53+N55+N57+N59+N61+N63+N65+N67+N70+N72+N74+N76+N78+N80+N81</f>
        <v>0</v>
      </c>
      <c r="O45" s="465"/>
      <c r="P45" s="465"/>
      <c r="Q45" s="465"/>
      <c r="R45" s="359"/>
      <c r="T45" s="360"/>
      <c r="W45" s="361">
        <f>SUM($W$46:$W$81)</f>
        <v>0</v>
      </c>
      <c r="Y45" s="361">
        <f>SUM($Y$46:$Y$81)</f>
        <v>3.7600000000000001E-2</v>
      </c>
      <c r="AA45" s="362">
        <f>SUM($AA$46:$AA$81)</f>
        <v>2.9700000000000001E-2</v>
      </c>
      <c r="AR45" s="363" t="s">
        <v>603</v>
      </c>
      <c r="AT45" s="363" t="s">
        <v>607</v>
      </c>
      <c r="AU45" s="363" t="s">
        <v>604</v>
      </c>
      <c r="AY45" s="363" t="s">
        <v>608</v>
      </c>
      <c r="BK45" s="364">
        <f>SUM($BK$46:$BK$81)</f>
        <v>0</v>
      </c>
    </row>
    <row r="46" spans="2:65" s="311" customFormat="1" ht="24" customHeight="1">
      <c r="B46" s="315"/>
      <c r="C46" s="366" t="s">
        <v>604</v>
      </c>
      <c r="D46" s="366" t="s">
        <v>606</v>
      </c>
      <c r="E46" s="367" t="s">
        <v>901</v>
      </c>
      <c r="F46" s="455" t="s">
        <v>900</v>
      </c>
      <c r="G46" s="456"/>
      <c r="H46" s="456"/>
      <c r="I46" s="456"/>
      <c r="J46" s="368" t="s">
        <v>296</v>
      </c>
      <c r="K46" s="369">
        <v>1</v>
      </c>
      <c r="L46" s="457"/>
      <c r="M46" s="458"/>
      <c r="N46" s="459">
        <f>K46*L46</f>
        <v>0</v>
      </c>
      <c r="O46" s="456"/>
      <c r="P46" s="456"/>
      <c r="Q46" s="456"/>
      <c r="R46" s="316"/>
      <c r="T46" s="370"/>
      <c r="U46" s="371" t="s">
        <v>605</v>
      </c>
      <c r="W46" s="372">
        <f>$V$46*$K$46</f>
        <v>0</v>
      </c>
      <c r="X46" s="372">
        <v>0</v>
      </c>
      <c r="Y46" s="372">
        <f>$X$46*$K$46</f>
        <v>0</v>
      </c>
      <c r="Z46" s="372">
        <v>0</v>
      </c>
      <c r="AA46" s="373">
        <f>$Z$46*$K$46</f>
        <v>0</v>
      </c>
      <c r="AR46" s="311" t="s">
        <v>612</v>
      </c>
      <c r="AT46" s="311" t="s">
        <v>606</v>
      </c>
      <c r="AU46" s="311" t="s">
        <v>603</v>
      </c>
      <c r="AY46" s="311" t="s">
        <v>608</v>
      </c>
      <c r="BE46" s="334">
        <f>IF($U$46="základní",$N$46,0)</f>
        <v>0</v>
      </c>
      <c r="BF46" s="334">
        <f>IF($U$46="snížená",$N$46,0)</f>
        <v>0</v>
      </c>
      <c r="BG46" s="334">
        <f>IF($U$46="zákl. přenesená",$N$46,0)</f>
        <v>0</v>
      </c>
      <c r="BH46" s="334">
        <f>IF($U$46="sníž. přenesená",$N$46,0)</f>
        <v>0</v>
      </c>
      <c r="BI46" s="334">
        <f>IF($U$46="nulová",$N$46,0)</f>
        <v>0</v>
      </c>
      <c r="BJ46" s="311" t="s">
        <v>603</v>
      </c>
      <c r="BK46" s="334">
        <f>ROUND($L$46*$K$46,2)</f>
        <v>0</v>
      </c>
      <c r="BL46" s="311" t="s">
        <v>612</v>
      </c>
      <c r="BM46" s="311" t="s">
        <v>899</v>
      </c>
    </row>
    <row r="47" spans="2:65" s="311" customFormat="1" ht="13.9" customHeight="1">
      <c r="B47" s="315"/>
      <c r="C47" s="366" t="s">
        <v>603</v>
      </c>
      <c r="D47" s="366" t="s">
        <v>606</v>
      </c>
      <c r="E47" s="367" t="s">
        <v>898</v>
      </c>
      <c r="F47" s="455" t="s">
        <v>897</v>
      </c>
      <c r="G47" s="456"/>
      <c r="H47" s="456"/>
      <c r="I47" s="456"/>
      <c r="J47" s="368" t="s">
        <v>166</v>
      </c>
      <c r="K47" s="369">
        <v>15</v>
      </c>
      <c r="L47" s="457"/>
      <c r="M47" s="458"/>
      <c r="N47" s="459">
        <f>ROUND($L$47*$K$47,2)</f>
        <v>0</v>
      </c>
      <c r="O47" s="456"/>
      <c r="P47" s="456"/>
      <c r="Q47" s="456"/>
      <c r="R47" s="316"/>
      <c r="T47" s="370"/>
      <c r="U47" s="371" t="s">
        <v>605</v>
      </c>
      <c r="W47" s="372">
        <f>$V$47*$K$47</f>
        <v>0</v>
      </c>
      <c r="X47" s="372">
        <v>0</v>
      </c>
      <c r="Y47" s="372">
        <f>$X$47*$K$47</f>
        <v>0</v>
      </c>
      <c r="Z47" s="372">
        <v>1.98E-3</v>
      </c>
      <c r="AA47" s="373">
        <f>$Z$47*$K$47</f>
        <v>2.9700000000000001E-2</v>
      </c>
      <c r="AR47" s="311" t="s">
        <v>612</v>
      </c>
      <c r="AT47" s="311" t="s">
        <v>606</v>
      </c>
      <c r="AU47" s="311" t="s">
        <v>603</v>
      </c>
      <c r="AY47" s="311" t="s">
        <v>608</v>
      </c>
      <c r="BE47" s="334">
        <f>IF($U$47="základní",$N$47,0)</f>
        <v>0</v>
      </c>
      <c r="BF47" s="334">
        <f>IF($U$47="snížená",$N$47,0)</f>
        <v>0</v>
      </c>
      <c r="BG47" s="334">
        <f>IF($U$47="zákl. přenesená",$N$47,0)</f>
        <v>0</v>
      </c>
      <c r="BH47" s="334">
        <f>IF($U$47="sníž. přenesená",$N$47,0)</f>
        <v>0</v>
      </c>
      <c r="BI47" s="334">
        <f>IF($U$47="nulová",$N$47,0)</f>
        <v>0</v>
      </c>
      <c r="BJ47" s="311" t="s">
        <v>603</v>
      </c>
      <c r="BK47" s="334">
        <f>ROUND($L$47*$K$47,2)</f>
        <v>0</v>
      </c>
      <c r="BL47" s="311" t="s">
        <v>612</v>
      </c>
      <c r="BM47" s="311" t="s">
        <v>896</v>
      </c>
    </row>
    <row r="48" spans="2:65" s="311" customFormat="1" ht="16.149999999999999" customHeight="1">
      <c r="B48" s="374"/>
      <c r="E48" s="375"/>
      <c r="F48" s="467" t="s">
        <v>851</v>
      </c>
      <c r="G48" s="468"/>
      <c r="H48" s="468"/>
      <c r="I48" s="468"/>
      <c r="K48" s="376">
        <v>15</v>
      </c>
      <c r="R48" s="377"/>
      <c r="T48" s="378"/>
      <c r="AA48" s="379"/>
      <c r="AT48" s="375" t="s">
        <v>610</v>
      </c>
      <c r="AU48" s="375" t="s">
        <v>603</v>
      </c>
      <c r="AV48" s="375" t="s">
        <v>603</v>
      </c>
      <c r="AW48" s="375" t="s">
        <v>609</v>
      </c>
      <c r="AX48" s="375" t="s">
        <v>604</v>
      </c>
      <c r="AY48" s="375" t="s">
        <v>608</v>
      </c>
    </row>
    <row r="49" spans="2:65" s="311" customFormat="1" ht="13.9" customHeight="1">
      <c r="B49" s="315"/>
      <c r="C49" s="366" t="s">
        <v>39</v>
      </c>
      <c r="D49" s="366" t="s">
        <v>606</v>
      </c>
      <c r="E49" s="367" t="s">
        <v>895</v>
      </c>
      <c r="F49" s="455" t="s">
        <v>894</v>
      </c>
      <c r="G49" s="456"/>
      <c r="H49" s="456"/>
      <c r="I49" s="456"/>
      <c r="J49" s="368" t="s">
        <v>296</v>
      </c>
      <c r="K49" s="369">
        <v>2</v>
      </c>
      <c r="L49" s="457"/>
      <c r="M49" s="458"/>
      <c r="N49" s="459">
        <f>ROUND($L$49*$K$49,2)</f>
        <v>0</v>
      </c>
      <c r="O49" s="456"/>
      <c r="P49" s="456"/>
      <c r="Q49" s="456"/>
      <c r="R49" s="316"/>
      <c r="T49" s="370"/>
      <c r="U49" s="371" t="s">
        <v>605</v>
      </c>
      <c r="W49" s="372">
        <f>$V$49*$K$49</f>
        <v>0</v>
      </c>
      <c r="X49" s="372">
        <v>1.8E-3</v>
      </c>
      <c r="Y49" s="372">
        <f>$X$49*$K$49</f>
        <v>3.5999999999999999E-3</v>
      </c>
      <c r="Z49" s="372">
        <v>0</v>
      </c>
      <c r="AA49" s="373">
        <f>$Z$49*$K$49</f>
        <v>0</v>
      </c>
      <c r="AR49" s="311" t="s">
        <v>612</v>
      </c>
      <c r="AT49" s="311" t="s">
        <v>606</v>
      </c>
      <c r="AU49" s="311" t="s">
        <v>603</v>
      </c>
      <c r="AY49" s="311" t="s">
        <v>608</v>
      </c>
      <c r="BE49" s="334">
        <f>IF($U$49="základní",$N$49,0)</f>
        <v>0</v>
      </c>
      <c r="BF49" s="334">
        <f>IF($U$49="snížená",$N$49,0)</f>
        <v>0</v>
      </c>
      <c r="BG49" s="334">
        <f>IF($U$49="zákl. přenesená",$N$49,0)</f>
        <v>0</v>
      </c>
      <c r="BH49" s="334">
        <f>IF($U$49="sníž. přenesená",$N$49,0)</f>
        <v>0</v>
      </c>
      <c r="BI49" s="334">
        <f>IF($U$49="nulová",$N$49,0)</f>
        <v>0</v>
      </c>
      <c r="BJ49" s="311" t="s">
        <v>603</v>
      </c>
      <c r="BK49" s="334">
        <f>ROUND($L$49*$K$49,2)</f>
        <v>0</v>
      </c>
      <c r="BL49" s="311" t="s">
        <v>612</v>
      </c>
      <c r="BM49" s="311" t="s">
        <v>893</v>
      </c>
    </row>
    <row r="50" spans="2:65" s="311" customFormat="1" ht="16.149999999999999" customHeight="1">
      <c r="B50" s="374"/>
      <c r="E50" s="375"/>
      <c r="F50" s="467" t="s">
        <v>603</v>
      </c>
      <c r="G50" s="468"/>
      <c r="H50" s="468"/>
      <c r="I50" s="468"/>
      <c r="K50" s="376">
        <v>2</v>
      </c>
      <c r="R50" s="377"/>
      <c r="T50" s="378"/>
      <c r="AA50" s="379"/>
      <c r="AT50" s="375" t="s">
        <v>610</v>
      </c>
      <c r="AU50" s="375" t="s">
        <v>603</v>
      </c>
      <c r="AV50" s="375" t="s">
        <v>603</v>
      </c>
      <c r="AW50" s="375" t="s">
        <v>609</v>
      </c>
      <c r="AX50" s="375" t="s">
        <v>604</v>
      </c>
      <c r="AY50" s="375" t="s">
        <v>608</v>
      </c>
    </row>
    <row r="51" spans="2:65" s="311" customFormat="1" ht="13.9" customHeight="1">
      <c r="B51" s="315"/>
      <c r="C51" s="366" t="s">
        <v>737</v>
      </c>
      <c r="D51" s="366" t="s">
        <v>606</v>
      </c>
      <c r="E51" s="367" t="s">
        <v>892</v>
      </c>
      <c r="F51" s="455" t="s">
        <v>891</v>
      </c>
      <c r="G51" s="456"/>
      <c r="H51" s="456"/>
      <c r="I51" s="456"/>
      <c r="J51" s="368" t="s">
        <v>296</v>
      </c>
      <c r="K51" s="369">
        <v>2</v>
      </c>
      <c r="L51" s="457"/>
      <c r="M51" s="458"/>
      <c r="N51" s="459">
        <f>ROUND($L$51*$K$51,2)</f>
        <v>0</v>
      </c>
      <c r="O51" s="456"/>
      <c r="P51" s="456"/>
      <c r="Q51" s="456"/>
      <c r="R51" s="316"/>
      <c r="T51" s="370"/>
      <c r="U51" s="371" t="s">
        <v>605</v>
      </c>
      <c r="W51" s="372">
        <f>$V$51*$K$51</f>
        <v>0</v>
      </c>
      <c r="X51" s="372">
        <v>1.01E-3</v>
      </c>
      <c r="Y51" s="372">
        <f>$X$51*$K$51</f>
        <v>2.0200000000000001E-3</v>
      </c>
      <c r="Z51" s="372">
        <v>0</v>
      </c>
      <c r="AA51" s="373">
        <f>$Z$51*$K$51</f>
        <v>0</v>
      </c>
      <c r="AR51" s="311" t="s">
        <v>612</v>
      </c>
      <c r="AT51" s="311" t="s">
        <v>606</v>
      </c>
      <c r="AU51" s="311" t="s">
        <v>603</v>
      </c>
      <c r="AY51" s="311" t="s">
        <v>608</v>
      </c>
      <c r="BE51" s="334">
        <f>IF($U$51="základní",$N$51,0)</f>
        <v>0</v>
      </c>
      <c r="BF51" s="334">
        <f>IF($U$51="snížená",$N$51,0)</f>
        <v>0</v>
      </c>
      <c r="BG51" s="334">
        <f>IF($U$51="zákl. přenesená",$N$51,0)</f>
        <v>0</v>
      </c>
      <c r="BH51" s="334">
        <f>IF($U$51="sníž. přenesená",$N$51,0)</f>
        <v>0</v>
      </c>
      <c r="BI51" s="334">
        <f>IF($U$51="nulová",$N$51,0)</f>
        <v>0</v>
      </c>
      <c r="BJ51" s="311" t="s">
        <v>603</v>
      </c>
      <c r="BK51" s="334">
        <f>ROUND($L$51*$K$51,2)</f>
        <v>0</v>
      </c>
      <c r="BL51" s="311" t="s">
        <v>612</v>
      </c>
      <c r="BM51" s="311" t="s">
        <v>890</v>
      </c>
    </row>
    <row r="52" spans="2:65" s="311" customFormat="1" ht="16.149999999999999" customHeight="1">
      <c r="B52" s="374"/>
      <c r="E52" s="375"/>
      <c r="F52" s="467" t="s">
        <v>603</v>
      </c>
      <c r="G52" s="468"/>
      <c r="H52" s="468"/>
      <c r="I52" s="468"/>
      <c r="K52" s="376">
        <v>2</v>
      </c>
      <c r="R52" s="377"/>
      <c r="T52" s="378"/>
      <c r="AA52" s="379"/>
      <c r="AT52" s="375" t="s">
        <v>610</v>
      </c>
      <c r="AU52" s="375" t="s">
        <v>603</v>
      </c>
      <c r="AV52" s="375" t="s">
        <v>603</v>
      </c>
      <c r="AW52" s="375" t="s">
        <v>609</v>
      </c>
      <c r="AX52" s="375" t="s">
        <v>604</v>
      </c>
      <c r="AY52" s="375" t="s">
        <v>608</v>
      </c>
    </row>
    <row r="53" spans="2:65" s="311" customFormat="1" ht="13.9" customHeight="1">
      <c r="B53" s="315"/>
      <c r="C53" s="366" t="s">
        <v>889</v>
      </c>
      <c r="D53" s="366" t="s">
        <v>606</v>
      </c>
      <c r="E53" s="367" t="s">
        <v>888</v>
      </c>
      <c r="F53" s="455" t="s">
        <v>887</v>
      </c>
      <c r="G53" s="456"/>
      <c r="H53" s="456"/>
      <c r="I53" s="456"/>
      <c r="J53" s="368" t="s">
        <v>166</v>
      </c>
      <c r="K53" s="369">
        <v>14</v>
      </c>
      <c r="L53" s="457"/>
      <c r="M53" s="458"/>
      <c r="N53" s="459">
        <f>ROUND($L$53*$K$53,2)</f>
        <v>0</v>
      </c>
      <c r="O53" s="456"/>
      <c r="P53" s="456"/>
      <c r="Q53" s="456"/>
      <c r="R53" s="316"/>
      <c r="T53" s="370"/>
      <c r="U53" s="371" t="s">
        <v>605</v>
      </c>
      <c r="W53" s="372">
        <f>$V$53*$K$53</f>
        <v>0</v>
      </c>
      <c r="X53" s="372">
        <v>5.9000000000000003E-4</v>
      </c>
      <c r="Y53" s="372">
        <f>$X$53*$K$53</f>
        <v>8.26E-3</v>
      </c>
      <c r="Z53" s="372">
        <v>0</v>
      </c>
      <c r="AA53" s="373">
        <f>$Z$53*$K$53</f>
        <v>0</v>
      </c>
      <c r="AR53" s="311" t="s">
        <v>612</v>
      </c>
      <c r="AT53" s="311" t="s">
        <v>606</v>
      </c>
      <c r="AU53" s="311" t="s">
        <v>603</v>
      </c>
      <c r="AY53" s="311" t="s">
        <v>608</v>
      </c>
      <c r="BE53" s="334">
        <f>IF($U$53="základní",$N$53,0)</f>
        <v>0</v>
      </c>
      <c r="BF53" s="334">
        <f>IF($U$53="snížená",$N$53,0)</f>
        <v>0</v>
      </c>
      <c r="BG53" s="334">
        <f>IF($U$53="zákl. přenesená",$N$53,0)</f>
        <v>0</v>
      </c>
      <c r="BH53" s="334">
        <f>IF($U$53="sníž. přenesená",$N$53,0)</f>
        <v>0</v>
      </c>
      <c r="BI53" s="334">
        <f>IF($U$53="nulová",$N$53,0)</f>
        <v>0</v>
      </c>
      <c r="BJ53" s="311" t="s">
        <v>603</v>
      </c>
      <c r="BK53" s="334">
        <f>ROUND($L$53*$K$53,2)</f>
        <v>0</v>
      </c>
      <c r="BL53" s="311" t="s">
        <v>612</v>
      </c>
      <c r="BM53" s="311" t="s">
        <v>886</v>
      </c>
    </row>
    <row r="54" spans="2:65" s="311" customFormat="1" ht="16.149999999999999" customHeight="1">
      <c r="B54" s="374"/>
      <c r="E54" s="375"/>
      <c r="F54" s="467" t="s">
        <v>855</v>
      </c>
      <c r="G54" s="468"/>
      <c r="H54" s="468"/>
      <c r="I54" s="468"/>
      <c r="K54" s="376">
        <v>14</v>
      </c>
      <c r="R54" s="377"/>
      <c r="T54" s="378"/>
      <c r="AA54" s="379"/>
      <c r="AT54" s="375" t="s">
        <v>610</v>
      </c>
      <c r="AU54" s="375" t="s">
        <v>603</v>
      </c>
      <c r="AV54" s="375" t="s">
        <v>603</v>
      </c>
      <c r="AW54" s="375" t="s">
        <v>609</v>
      </c>
      <c r="AX54" s="375" t="s">
        <v>604</v>
      </c>
      <c r="AY54" s="375" t="s">
        <v>608</v>
      </c>
    </row>
    <row r="55" spans="2:65" s="311" customFormat="1" ht="13.9" customHeight="1">
      <c r="B55" s="315"/>
      <c r="C55" s="366" t="s">
        <v>885</v>
      </c>
      <c r="D55" s="366" t="s">
        <v>606</v>
      </c>
      <c r="E55" s="367" t="s">
        <v>884</v>
      </c>
      <c r="F55" s="455" t="s">
        <v>883</v>
      </c>
      <c r="G55" s="456"/>
      <c r="H55" s="456"/>
      <c r="I55" s="456"/>
      <c r="J55" s="368" t="s">
        <v>166</v>
      </c>
      <c r="K55" s="369">
        <v>14</v>
      </c>
      <c r="L55" s="457"/>
      <c r="M55" s="458"/>
      <c r="N55" s="459">
        <f>ROUND($L$55*$K$55,2)</f>
        <v>0</v>
      </c>
      <c r="O55" s="456"/>
      <c r="P55" s="456"/>
      <c r="Q55" s="456"/>
      <c r="R55" s="316"/>
      <c r="T55" s="370"/>
      <c r="U55" s="371" t="s">
        <v>605</v>
      </c>
      <c r="W55" s="372">
        <f>$V$55*$K$55</f>
        <v>0</v>
      </c>
      <c r="X55" s="372">
        <v>1.1999999999999999E-3</v>
      </c>
      <c r="Y55" s="372">
        <f>$X$55*$K$55</f>
        <v>1.6799999999999999E-2</v>
      </c>
      <c r="Z55" s="372">
        <v>0</v>
      </c>
      <c r="AA55" s="373">
        <f>$Z$55*$K$55</f>
        <v>0</v>
      </c>
      <c r="AR55" s="311" t="s">
        <v>612</v>
      </c>
      <c r="AT55" s="311" t="s">
        <v>606</v>
      </c>
      <c r="AU55" s="311" t="s">
        <v>603</v>
      </c>
      <c r="AY55" s="311" t="s">
        <v>608</v>
      </c>
      <c r="BE55" s="334">
        <f>IF($U$55="základní",$N$55,0)</f>
        <v>0</v>
      </c>
      <c r="BF55" s="334">
        <f>IF($U$55="snížená",$N$55,0)</f>
        <v>0</v>
      </c>
      <c r="BG55" s="334">
        <f>IF($U$55="zákl. přenesená",$N$55,0)</f>
        <v>0</v>
      </c>
      <c r="BH55" s="334">
        <f>IF($U$55="sníž. přenesená",$N$55,0)</f>
        <v>0</v>
      </c>
      <c r="BI55" s="334">
        <f>IF($U$55="nulová",$N$55,0)</f>
        <v>0</v>
      </c>
      <c r="BJ55" s="311" t="s">
        <v>603</v>
      </c>
      <c r="BK55" s="334">
        <f>ROUND($L$55*$K$55,2)</f>
        <v>0</v>
      </c>
      <c r="BL55" s="311" t="s">
        <v>612</v>
      </c>
      <c r="BM55" s="311" t="s">
        <v>882</v>
      </c>
    </row>
    <row r="56" spans="2:65" s="311" customFormat="1" ht="16.149999999999999" customHeight="1">
      <c r="B56" s="374"/>
      <c r="E56" s="375"/>
      <c r="F56" s="467" t="s">
        <v>855</v>
      </c>
      <c r="G56" s="468"/>
      <c r="H56" s="468"/>
      <c r="I56" s="468"/>
      <c r="K56" s="376">
        <v>14</v>
      </c>
      <c r="R56" s="377"/>
      <c r="T56" s="378"/>
      <c r="AA56" s="379"/>
      <c r="AT56" s="375" t="s">
        <v>610</v>
      </c>
      <c r="AU56" s="375" t="s">
        <v>603</v>
      </c>
      <c r="AV56" s="375" t="s">
        <v>603</v>
      </c>
      <c r="AW56" s="375" t="s">
        <v>609</v>
      </c>
      <c r="AX56" s="375" t="s">
        <v>604</v>
      </c>
      <c r="AY56" s="375" t="s">
        <v>608</v>
      </c>
    </row>
    <row r="57" spans="2:65" s="311" customFormat="1" ht="24" customHeight="1">
      <c r="B57" s="315"/>
      <c r="C57" s="366" t="s">
        <v>678</v>
      </c>
      <c r="D57" s="366" t="s">
        <v>606</v>
      </c>
      <c r="E57" s="367" t="s">
        <v>881</v>
      </c>
      <c r="F57" s="455" t="s">
        <v>880</v>
      </c>
      <c r="G57" s="456"/>
      <c r="H57" s="456"/>
      <c r="I57" s="456"/>
      <c r="J57" s="368" t="s">
        <v>166</v>
      </c>
      <c r="K57" s="369">
        <v>4</v>
      </c>
      <c r="L57" s="457"/>
      <c r="M57" s="458"/>
      <c r="N57" s="459">
        <f>ROUND($L$57*$K$57,2)</f>
        <v>0</v>
      </c>
      <c r="O57" s="456"/>
      <c r="P57" s="456"/>
      <c r="Q57" s="456"/>
      <c r="R57" s="316"/>
      <c r="T57" s="370"/>
      <c r="U57" s="371" t="s">
        <v>605</v>
      </c>
      <c r="W57" s="372">
        <f>$V$57*$K$57</f>
        <v>0</v>
      </c>
      <c r="X57" s="372">
        <v>2.9E-4</v>
      </c>
      <c r="Y57" s="372">
        <f>$X$57*$K$57</f>
        <v>1.16E-3</v>
      </c>
      <c r="Z57" s="372">
        <v>0</v>
      </c>
      <c r="AA57" s="373">
        <f>$Z$57*$K$57</f>
        <v>0</v>
      </c>
      <c r="AR57" s="311" t="s">
        <v>612</v>
      </c>
      <c r="AT57" s="311" t="s">
        <v>606</v>
      </c>
      <c r="AU57" s="311" t="s">
        <v>603</v>
      </c>
      <c r="AY57" s="311" t="s">
        <v>608</v>
      </c>
      <c r="BE57" s="334">
        <f>IF($U$57="základní",$N$57,0)</f>
        <v>0</v>
      </c>
      <c r="BF57" s="334">
        <f>IF($U$57="snížená",$N$57,0)</f>
        <v>0</v>
      </c>
      <c r="BG57" s="334">
        <f>IF($U$57="zákl. přenesená",$N$57,0)</f>
        <v>0</v>
      </c>
      <c r="BH57" s="334">
        <f>IF($U$57="sníž. přenesená",$N$57,0)</f>
        <v>0</v>
      </c>
      <c r="BI57" s="334">
        <f>IF($U$57="nulová",$N$57,0)</f>
        <v>0</v>
      </c>
      <c r="BJ57" s="311" t="s">
        <v>603</v>
      </c>
      <c r="BK57" s="334">
        <f>ROUND($L$57*$K$57,2)</f>
        <v>0</v>
      </c>
      <c r="BL57" s="311" t="s">
        <v>612</v>
      </c>
      <c r="BM57" s="311" t="s">
        <v>879</v>
      </c>
    </row>
    <row r="58" spans="2:65" s="311" customFormat="1" ht="16.149999999999999" customHeight="1">
      <c r="B58" s="374"/>
      <c r="E58" s="375"/>
      <c r="F58" s="467" t="s">
        <v>737</v>
      </c>
      <c r="G58" s="468"/>
      <c r="H58" s="468"/>
      <c r="I58" s="468"/>
      <c r="K58" s="376">
        <v>4</v>
      </c>
      <c r="R58" s="377"/>
      <c r="T58" s="378"/>
      <c r="AA58" s="379"/>
      <c r="AT58" s="375" t="s">
        <v>610</v>
      </c>
      <c r="AU58" s="375" t="s">
        <v>603</v>
      </c>
      <c r="AV58" s="375" t="s">
        <v>603</v>
      </c>
      <c r="AW58" s="375" t="s">
        <v>609</v>
      </c>
      <c r="AX58" s="375" t="s">
        <v>604</v>
      </c>
      <c r="AY58" s="375" t="s">
        <v>608</v>
      </c>
    </row>
    <row r="59" spans="2:65" s="311" customFormat="1" ht="24" customHeight="1">
      <c r="B59" s="315"/>
      <c r="C59" s="366" t="s">
        <v>878</v>
      </c>
      <c r="D59" s="366" t="s">
        <v>606</v>
      </c>
      <c r="E59" s="367" t="s">
        <v>877</v>
      </c>
      <c r="F59" s="455" t="s">
        <v>876</v>
      </c>
      <c r="G59" s="456"/>
      <c r="H59" s="456"/>
      <c r="I59" s="456"/>
      <c r="J59" s="368" t="s">
        <v>166</v>
      </c>
      <c r="K59" s="369">
        <v>7</v>
      </c>
      <c r="L59" s="457"/>
      <c r="M59" s="458"/>
      <c r="N59" s="459">
        <f>ROUND($L$59*$K$59,2)</f>
        <v>0</v>
      </c>
      <c r="O59" s="456"/>
      <c r="P59" s="456"/>
      <c r="Q59" s="456"/>
      <c r="R59" s="316"/>
      <c r="T59" s="370"/>
      <c r="U59" s="371" t="s">
        <v>605</v>
      </c>
      <c r="W59" s="372">
        <f>$V$59*$K$59</f>
        <v>0</v>
      </c>
      <c r="X59" s="372">
        <v>3.5E-4</v>
      </c>
      <c r="Y59" s="372">
        <f>$X$59*$K$59</f>
        <v>2.4499999999999999E-3</v>
      </c>
      <c r="Z59" s="372">
        <v>0</v>
      </c>
      <c r="AA59" s="373">
        <f>$Z$59*$K$59</f>
        <v>0</v>
      </c>
      <c r="AR59" s="311" t="s">
        <v>612</v>
      </c>
      <c r="AT59" s="311" t="s">
        <v>606</v>
      </c>
      <c r="AU59" s="311" t="s">
        <v>603</v>
      </c>
      <c r="AY59" s="311" t="s">
        <v>608</v>
      </c>
      <c r="BE59" s="334">
        <f>IF($U$59="základní",$N$59,0)</f>
        <v>0</v>
      </c>
      <c r="BF59" s="334">
        <f>IF($U$59="snížená",$N$59,0)</f>
        <v>0</v>
      </c>
      <c r="BG59" s="334">
        <f>IF($U$59="zákl. přenesená",$N$59,0)</f>
        <v>0</v>
      </c>
      <c r="BH59" s="334">
        <f>IF($U$59="sníž. přenesená",$N$59,0)</f>
        <v>0</v>
      </c>
      <c r="BI59" s="334">
        <f>IF($U$59="nulová",$N$59,0)</f>
        <v>0</v>
      </c>
      <c r="BJ59" s="311" t="s">
        <v>603</v>
      </c>
      <c r="BK59" s="334">
        <f>ROUND($L$59*$K$59,2)</f>
        <v>0</v>
      </c>
      <c r="BL59" s="311" t="s">
        <v>612</v>
      </c>
      <c r="BM59" s="311" t="s">
        <v>875</v>
      </c>
    </row>
    <row r="60" spans="2:65" s="311" customFormat="1" ht="16.149999999999999" customHeight="1">
      <c r="B60" s="374"/>
      <c r="E60" s="375"/>
      <c r="F60" s="467" t="s">
        <v>678</v>
      </c>
      <c r="G60" s="468"/>
      <c r="H60" s="468"/>
      <c r="I60" s="468"/>
      <c r="K60" s="376">
        <v>7</v>
      </c>
      <c r="R60" s="377"/>
      <c r="T60" s="378"/>
      <c r="AA60" s="379"/>
      <c r="AT60" s="375" t="s">
        <v>610</v>
      </c>
      <c r="AU60" s="375" t="s">
        <v>603</v>
      </c>
      <c r="AV60" s="375" t="s">
        <v>603</v>
      </c>
      <c r="AW60" s="375" t="s">
        <v>609</v>
      </c>
      <c r="AX60" s="375" t="s">
        <v>604</v>
      </c>
      <c r="AY60" s="375" t="s">
        <v>608</v>
      </c>
    </row>
    <row r="61" spans="2:65" s="311" customFormat="1" ht="13.9" customHeight="1">
      <c r="B61" s="315"/>
      <c r="C61" s="366" t="s">
        <v>797</v>
      </c>
      <c r="D61" s="366" t="s">
        <v>606</v>
      </c>
      <c r="E61" s="367" t="s">
        <v>874</v>
      </c>
      <c r="F61" s="455" t="s">
        <v>873</v>
      </c>
      <c r="G61" s="456"/>
      <c r="H61" s="456"/>
      <c r="I61" s="456"/>
      <c r="J61" s="368" t="s">
        <v>296</v>
      </c>
      <c r="K61" s="369">
        <v>2</v>
      </c>
      <c r="L61" s="457"/>
      <c r="M61" s="458"/>
      <c r="N61" s="459">
        <f>ROUND($L$61*$K$61,2)</f>
        <v>0</v>
      </c>
      <c r="O61" s="456"/>
      <c r="P61" s="456"/>
      <c r="Q61" s="456"/>
      <c r="R61" s="316"/>
      <c r="T61" s="370"/>
      <c r="U61" s="371" t="s">
        <v>605</v>
      </c>
      <c r="W61" s="372">
        <f>$V$61*$K$61</f>
        <v>0</v>
      </c>
      <c r="X61" s="372">
        <v>0</v>
      </c>
      <c r="Y61" s="372">
        <f>$X$61*$K$61</f>
        <v>0</v>
      </c>
      <c r="Z61" s="372">
        <v>0</v>
      </c>
      <c r="AA61" s="373">
        <f>$Z$61*$K$61</f>
        <v>0</v>
      </c>
      <c r="AR61" s="311" t="s">
        <v>612</v>
      </c>
      <c r="AT61" s="311" t="s">
        <v>606</v>
      </c>
      <c r="AU61" s="311" t="s">
        <v>603</v>
      </c>
      <c r="AY61" s="311" t="s">
        <v>608</v>
      </c>
      <c r="BE61" s="334">
        <f>IF($U$61="základní",$N$61,0)</f>
        <v>0</v>
      </c>
      <c r="BF61" s="334">
        <f>IF($U$61="snížená",$N$61,0)</f>
        <v>0</v>
      </c>
      <c r="BG61" s="334">
        <f>IF($U$61="zákl. přenesená",$N$61,0)</f>
        <v>0</v>
      </c>
      <c r="BH61" s="334">
        <f>IF($U$61="sníž. přenesená",$N$61,0)</f>
        <v>0</v>
      </c>
      <c r="BI61" s="334">
        <f>IF($U$61="nulová",$N$61,0)</f>
        <v>0</v>
      </c>
      <c r="BJ61" s="311" t="s">
        <v>603</v>
      </c>
      <c r="BK61" s="334">
        <f>ROUND($L$61*$K$61,2)</f>
        <v>0</v>
      </c>
      <c r="BL61" s="311" t="s">
        <v>612</v>
      </c>
      <c r="BM61" s="311" t="s">
        <v>872</v>
      </c>
    </row>
    <row r="62" spans="2:65" s="311" customFormat="1" ht="16.149999999999999" customHeight="1">
      <c r="B62" s="374"/>
      <c r="E62" s="375"/>
      <c r="F62" s="467" t="s">
        <v>603</v>
      </c>
      <c r="G62" s="468"/>
      <c r="H62" s="468"/>
      <c r="I62" s="468"/>
      <c r="K62" s="376">
        <v>2</v>
      </c>
      <c r="R62" s="377"/>
      <c r="T62" s="378"/>
      <c r="AA62" s="379"/>
      <c r="AT62" s="375" t="s">
        <v>610</v>
      </c>
      <c r="AU62" s="375" t="s">
        <v>603</v>
      </c>
      <c r="AV62" s="375" t="s">
        <v>603</v>
      </c>
      <c r="AW62" s="375" t="s">
        <v>609</v>
      </c>
      <c r="AX62" s="375" t="s">
        <v>604</v>
      </c>
      <c r="AY62" s="375" t="s">
        <v>608</v>
      </c>
    </row>
    <row r="63" spans="2:65" s="311" customFormat="1" ht="13.9" customHeight="1">
      <c r="B63" s="315"/>
      <c r="C63" s="366" t="s">
        <v>871</v>
      </c>
      <c r="D63" s="366" t="s">
        <v>606</v>
      </c>
      <c r="E63" s="367" t="s">
        <v>870</v>
      </c>
      <c r="F63" s="455" t="s">
        <v>869</v>
      </c>
      <c r="G63" s="456"/>
      <c r="H63" s="456"/>
      <c r="I63" s="456"/>
      <c r="J63" s="368" t="s">
        <v>296</v>
      </c>
      <c r="K63" s="369">
        <v>4</v>
      </c>
      <c r="L63" s="457"/>
      <c r="M63" s="458"/>
      <c r="N63" s="459">
        <f>ROUND($L$63*$K$63,2)</f>
        <v>0</v>
      </c>
      <c r="O63" s="456"/>
      <c r="P63" s="456"/>
      <c r="Q63" s="456"/>
      <c r="R63" s="316"/>
      <c r="T63" s="370"/>
      <c r="U63" s="371" t="s">
        <v>605</v>
      </c>
      <c r="W63" s="372">
        <f>$V$63*$K$63</f>
        <v>0</v>
      </c>
      <c r="X63" s="372">
        <v>0</v>
      </c>
      <c r="Y63" s="372">
        <f>$X$63*$K$63</f>
        <v>0</v>
      </c>
      <c r="Z63" s="372">
        <v>0</v>
      </c>
      <c r="AA63" s="373">
        <f>$Z$63*$K$63</f>
        <v>0</v>
      </c>
      <c r="AR63" s="311" t="s">
        <v>612</v>
      </c>
      <c r="AT63" s="311" t="s">
        <v>606</v>
      </c>
      <c r="AU63" s="311" t="s">
        <v>603</v>
      </c>
      <c r="AY63" s="311" t="s">
        <v>608</v>
      </c>
      <c r="BE63" s="334">
        <f>IF($U$63="základní",$N$63,0)</f>
        <v>0</v>
      </c>
      <c r="BF63" s="334">
        <f>IF($U$63="snížená",$N$63,0)</f>
        <v>0</v>
      </c>
      <c r="BG63" s="334">
        <f>IF($U$63="zákl. přenesená",$N$63,0)</f>
        <v>0</v>
      </c>
      <c r="BH63" s="334">
        <f>IF($U$63="sníž. přenesená",$N$63,0)</f>
        <v>0</v>
      </c>
      <c r="BI63" s="334">
        <f>IF($U$63="nulová",$N$63,0)</f>
        <v>0</v>
      </c>
      <c r="BJ63" s="311" t="s">
        <v>603</v>
      </c>
      <c r="BK63" s="334">
        <f>ROUND($L$63*$K$63,2)</f>
        <v>0</v>
      </c>
      <c r="BL63" s="311" t="s">
        <v>612</v>
      </c>
      <c r="BM63" s="311" t="s">
        <v>868</v>
      </c>
    </row>
    <row r="64" spans="2:65" s="311" customFormat="1" ht="16.149999999999999" customHeight="1">
      <c r="B64" s="374"/>
      <c r="E64" s="375"/>
      <c r="F64" s="467" t="s">
        <v>737</v>
      </c>
      <c r="G64" s="468"/>
      <c r="H64" s="468"/>
      <c r="I64" s="468"/>
      <c r="K64" s="376">
        <v>4</v>
      </c>
      <c r="R64" s="377"/>
      <c r="T64" s="378"/>
      <c r="AA64" s="379"/>
      <c r="AT64" s="375" t="s">
        <v>610</v>
      </c>
      <c r="AU64" s="375" t="s">
        <v>603</v>
      </c>
      <c r="AV64" s="375" t="s">
        <v>603</v>
      </c>
      <c r="AW64" s="375" t="s">
        <v>609</v>
      </c>
      <c r="AX64" s="375" t="s">
        <v>604</v>
      </c>
      <c r="AY64" s="375" t="s">
        <v>608</v>
      </c>
    </row>
    <row r="65" spans="2:65" s="311" customFormat="1" ht="13.9" customHeight="1">
      <c r="B65" s="315"/>
      <c r="C65" s="366" t="s">
        <v>34</v>
      </c>
      <c r="D65" s="366" t="s">
        <v>606</v>
      </c>
      <c r="E65" s="367" t="s">
        <v>867</v>
      </c>
      <c r="F65" s="455" t="s">
        <v>866</v>
      </c>
      <c r="G65" s="456"/>
      <c r="H65" s="456"/>
      <c r="I65" s="456"/>
      <c r="J65" s="368" t="s">
        <v>296</v>
      </c>
      <c r="K65" s="369">
        <v>1</v>
      </c>
      <c r="L65" s="457"/>
      <c r="M65" s="458"/>
      <c r="N65" s="459">
        <f>ROUND($L$65*$K$65,2)</f>
        <v>0</v>
      </c>
      <c r="O65" s="456"/>
      <c r="P65" s="456"/>
      <c r="Q65" s="456"/>
      <c r="R65" s="316"/>
      <c r="T65" s="370"/>
      <c r="U65" s="371" t="s">
        <v>605</v>
      </c>
      <c r="W65" s="372">
        <f>$V$65*$K$65</f>
        <v>0</v>
      </c>
      <c r="X65" s="372">
        <v>0</v>
      </c>
      <c r="Y65" s="372">
        <f>$X$65*$K$65</f>
        <v>0</v>
      </c>
      <c r="Z65" s="372">
        <v>0</v>
      </c>
      <c r="AA65" s="373">
        <f>$Z$65*$K$65</f>
        <v>0</v>
      </c>
      <c r="AR65" s="311" t="s">
        <v>612</v>
      </c>
      <c r="AT65" s="311" t="s">
        <v>606</v>
      </c>
      <c r="AU65" s="311" t="s">
        <v>603</v>
      </c>
      <c r="AY65" s="311" t="s">
        <v>608</v>
      </c>
      <c r="BE65" s="334">
        <f>IF($U$65="základní",$N$65,0)</f>
        <v>0</v>
      </c>
      <c r="BF65" s="334">
        <f>IF($U$65="snížená",$N$65,0)</f>
        <v>0</v>
      </c>
      <c r="BG65" s="334">
        <f>IF($U$65="zákl. přenesená",$N$65,0)</f>
        <v>0</v>
      </c>
      <c r="BH65" s="334">
        <f>IF($U$65="sníž. přenesená",$N$65,0)</f>
        <v>0</v>
      </c>
      <c r="BI65" s="334">
        <f>IF($U$65="nulová",$N$65,0)</f>
        <v>0</v>
      </c>
      <c r="BJ65" s="311" t="s">
        <v>603</v>
      </c>
      <c r="BK65" s="334">
        <f>ROUND($L$65*$K$65,2)</f>
        <v>0</v>
      </c>
      <c r="BL65" s="311" t="s">
        <v>612</v>
      </c>
      <c r="BM65" s="311" t="s">
        <v>865</v>
      </c>
    </row>
    <row r="66" spans="2:65" s="311" customFormat="1" ht="16.149999999999999" customHeight="1">
      <c r="B66" s="374"/>
      <c r="E66" s="375"/>
      <c r="F66" s="467" t="s">
        <v>604</v>
      </c>
      <c r="G66" s="468"/>
      <c r="H66" s="468"/>
      <c r="I66" s="468"/>
      <c r="K66" s="376">
        <v>1</v>
      </c>
      <c r="R66" s="377"/>
      <c r="T66" s="378"/>
      <c r="AA66" s="379"/>
      <c r="AT66" s="375" t="s">
        <v>610</v>
      </c>
      <c r="AU66" s="375" t="s">
        <v>603</v>
      </c>
      <c r="AV66" s="375" t="s">
        <v>603</v>
      </c>
      <c r="AW66" s="375" t="s">
        <v>609</v>
      </c>
      <c r="AX66" s="375" t="s">
        <v>604</v>
      </c>
      <c r="AY66" s="375" t="s">
        <v>608</v>
      </c>
    </row>
    <row r="67" spans="2:65" s="311" customFormat="1" ht="13.9" customHeight="1">
      <c r="B67" s="315"/>
      <c r="C67" s="366" t="s">
        <v>864</v>
      </c>
      <c r="D67" s="366" t="s">
        <v>606</v>
      </c>
      <c r="E67" s="367" t="s">
        <v>863</v>
      </c>
      <c r="F67" s="455" t="s">
        <v>862</v>
      </c>
      <c r="G67" s="456"/>
      <c r="H67" s="456"/>
      <c r="I67" s="456"/>
      <c r="J67" s="368" t="s">
        <v>296</v>
      </c>
      <c r="K67" s="369">
        <v>4</v>
      </c>
      <c r="L67" s="457"/>
      <c r="M67" s="458"/>
      <c r="N67" s="459">
        <f>ROUND($L$67*$K$67,2)</f>
        <v>0</v>
      </c>
      <c r="O67" s="456"/>
      <c r="P67" s="456"/>
      <c r="Q67" s="456"/>
      <c r="R67" s="316"/>
      <c r="T67" s="370"/>
      <c r="U67" s="371" t="s">
        <v>605</v>
      </c>
      <c r="W67" s="372">
        <f>$V$67*$K$67</f>
        <v>0</v>
      </c>
      <c r="X67" s="372">
        <v>1.8000000000000001E-4</v>
      </c>
      <c r="Y67" s="372">
        <f>$X$67*$K$67</f>
        <v>7.2000000000000005E-4</v>
      </c>
      <c r="Z67" s="372">
        <v>0</v>
      </c>
      <c r="AA67" s="373">
        <f>$Z$67*$K$67</f>
        <v>0</v>
      </c>
      <c r="AR67" s="311" t="s">
        <v>612</v>
      </c>
      <c r="AT67" s="311" t="s">
        <v>606</v>
      </c>
      <c r="AU67" s="311" t="s">
        <v>603</v>
      </c>
      <c r="AY67" s="311" t="s">
        <v>608</v>
      </c>
      <c r="BE67" s="334">
        <f>IF($U$67="základní",$N$67,0)</f>
        <v>0</v>
      </c>
      <c r="BF67" s="334">
        <f>IF($U$67="snížená",$N$67,0)</f>
        <v>0</v>
      </c>
      <c r="BG67" s="334">
        <f>IF($U$67="zákl. přenesená",$N$67,0)</f>
        <v>0</v>
      </c>
      <c r="BH67" s="334">
        <f>IF($U$67="sníž. přenesená",$N$67,0)</f>
        <v>0</v>
      </c>
      <c r="BI67" s="334">
        <f>IF($U$67="nulová",$N$67,0)</f>
        <v>0</v>
      </c>
      <c r="BJ67" s="311" t="s">
        <v>603</v>
      </c>
      <c r="BK67" s="334">
        <f>ROUND($L$67*$K$67,2)</f>
        <v>0</v>
      </c>
      <c r="BL67" s="311" t="s">
        <v>612</v>
      </c>
      <c r="BM67" s="311" t="s">
        <v>861</v>
      </c>
    </row>
    <row r="68" spans="2:65" s="311" customFormat="1" ht="16.149999999999999" customHeight="1">
      <c r="B68" s="374"/>
      <c r="E68" s="375"/>
      <c r="F68" s="467" t="s">
        <v>860</v>
      </c>
      <c r="G68" s="468"/>
      <c r="H68" s="468"/>
      <c r="I68" s="468"/>
      <c r="K68" s="376">
        <v>4</v>
      </c>
      <c r="R68" s="377"/>
      <c r="T68" s="378"/>
      <c r="AA68" s="379"/>
      <c r="AT68" s="375" t="s">
        <v>610</v>
      </c>
      <c r="AU68" s="375" t="s">
        <v>603</v>
      </c>
      <c r="AV68" s="375" t="s">
        <v>603</v>
      </c>
      <c r="AW68" s="375" t="s">
        <v>609</v>
      </c>
      <c r="AX68" s="375" t="s">
        <v>127</v>
      </c>
      <c r="AY68" s="375" t="s">
        <v>608</v>
      </c>
    </row>
    <row r="69" spans="2:65" s="311" customFormat="1" ht="16.149999999999999" customHeight="1">
      <c r="B69" s="380"/>
      <c r="E69" s="381"/>
      <c r="F69" s="469" t="s">
        <v>738</v>
      </c>
      <c r="G69" s="470"/>
      <c r="H69" s="470"/>
      <c r="I69" s="470"/>
      <c r="K69" s="382">
        <v>4</v>
      </c>
      <c r="R69" s="383"/>
      <c r="T69" s="384"/>
      <c r="AA69" s="385"/>
      <c r="AT69" s="381" t="s">
        <v>610</v>
      </c>
      <c r="AU69" s="381" t="s">
        <v>603</v>
      </c>
      <c r="AV69" s="381" t="s">
        <v>737</v>
      </c>
      <c r="AW69" s="381" t="s">
        <v>609</v>
      </c>
      <c r="AX69" s="381" t="s">
        <v>604</v>
      </c>
      <c r="AY69" s="381" t="s">
        <v>608</v>
      </c>
    </row>
    <row r="70" spans="2:65" s="311" customFormat="1" ht="13.9" customHeight="1">
      <c r="B70" s="315"/>
      <c r="C70" s="386" t="s">
        <v>859</v>
      </c>
      <c r="D70" s="386" t="s">
        <v>622</v>
      </c>
      <c r="E70" s="387" t="s">
        <v>858</v>
      </c>
      <c r="F70" s="471" t="s">
        <v>857</v>
      </c>
      <c r="G70" s="472"/>
      <c r="H70" s="472"/>
      <c r="I70" s="472"/>
      <c r="J70" s="388" t="s">
        <v>296</v>
      </c>
      <c r="K70" s="389">
        <v>1</v>
      </c>
      <c r="L70" s="473"/>
      <c r="M70" s="474"/>
      <c r="N70" s="475">
        <f>ROUND($L$70*$K$70,2)</f>
        <v>0</v>
      </c>
      <c r="O70" s="456"/>
      <c r="P70" s="456"/>
      <c r="Q70" s="456"/>
      <c r="R70" s="316"/>
      <c r="T70" s="370"/>
      <c r="U70" s="371" t="s">
        <v>605</v>
      </c>
      <c r="W70" s="372">
        <f>$V$70*$K$70</f>
        <v>0</v>
      </c>
      <c r="X70" s="372">
        <v>3.8000000000000002E-4</v>
      </c>
      <c r="Y70" s="372">
        <f>$X$70*$K$70</f>
        <v>3.8000000000000002E-4</v>
      </c>
      <c r="Z70" s="372">
        <v>0</v>
      </c>
      <c r="AA70" s="373">
        <f>$Z$70*$K$70</f>
        <v>0</v>
      </c>
      <c r="AR70" s="311" t="s">
        <v>623</v>
      </c>
      <c r="AT70" s="311" t="s">
        <v>622</v>
      </c>
      <c r="AU70" s="311" t="s">
        <v>603</v>
      </c>
      <c r="AY70" s="311" t="s">
        <v>608</v>
      </c>
      <c r="BE70" s="334">
        <f>IF($U$70="základní",$N$70,0)</f>
        <v>0</v>
      </c>
      <c r="BF70" s="334">
        <f>IF($U$70="snížená",$N$70,0)</f>
        <v>0</v>
      </c>
      <c r="BG70" s="334">
        <f>IF($U$70="zákl. přenesená",$N$70,0)</f>
        <v>0</v>
      </c>
      <c r="BH70" s="334">
        <f>IF($U$70="sníž. přenesená",$N$70,0)</f>
        <v>0</v>
      </c>
      <c r="BI70" s="334">
        <f>IF($U$70="nulová",$N$70,0)</f>
        <v>0</v>
      </c>
      <c r="BJ70" s="311" t="s">
        <v>603</v>
      </c>
      <c r="BK70" s="334">
        <f>ROUND($L$70*$K$70,2)</f>
        <v>0</v>
      </c>
      <c r="BL70" s="311" t="s">
        <v>612</v>
      </c>
      <c r="BM70" s="311" t="s">
        <v>856</v>
      </c>
    </row>
    <row r="71" spans="2:65" s="311" customFormat="1" ht="16.149999999999999" customHeight="1">
      <c r="B71" s="374"/>
      <c r="E71" s="375"/>
      <c r="F71" s="467" t="s">
        <v>604</v>
      </c>
      <c r="G71" s="468"/>
      <c r="H71" s="468"/>
      <c r="I71" s="468"/>
      <c r="K71" s="376">
        <v>1</v>
      </c>
      <c r="R71" s="377"/>
      <c r="T71" s="378"/>
      <c r="AA71" s="379"/>
      <c r="AT71" s="375" t="s">
        <v>610</v>
      </c>
      <c r="AU71" s="375" t="s">
        <v>603</v>
      </c>
      <c r="AV71" s="375" t="s">
        <v>603</v>
      </c>
      <c r="AW71" s="375" t="s">
        <v>609</v>
      </c>
      <c r="AX71" s="375" t="s">
        <v>604</v>
      </c>
      <c r="AY71" s="375" t="s">
        <v>608</v>
      </c>
    </row>
    <row r="72" spans="2:65" s="311" customFormat="1" ht="24" customHeight="1">
      <c r="B72" s="315"/>
      <c r="C72" s="386" t="s">
        <v>855</v>
      </c>
      <c r="D72" s="386" t="s">
        <v>622</v>
      </c>
      <c r="E72" s="387" t="s">
        <v>854</v>
      </c>
      <c r="F72" s="471" t="s">
        <v>853</v>
      </c>
      <c r="G72" s="472"/>
      <c r="H72" s="472"/>
      <c r="I72" s="472"/>
      <c r="J72" s="388" t="s">
        <v>296</v>
      </c>
      <c r="K72" s="389">
        <v>1</v>
      </c>
      <c r="L72" s="473"/>
      <c r="M72" s="474"/>
      <c r="N72" s="475">
        <f>ROUND($L$72*$K$72,2)</f>
        <v>0</v>
      </c>
      <c r="O72" s="456"/>
      <c r="P72" s="456"/>
      <c r="Q72" s="456"/>
      <c r="R72" s="316"/>
      <c r="T72" s="370"/>
      <c r="U72" s="371" t="s">
        <v>605</v>
      </c>
      <c r="W72" s="372">
        <f>$V$72*$K$72</f>
        <v>0</v>
      </c>
      <c r="X72" s="372">
        <v>4.2999999999999999E-4</v>
      </c>
      <c r="Y72" s="372">
        <f>$X$72*$K$72</f>
        <v>4.2999999999999999E-4</v>
      </c>
      <c r="Z72" s="372">
        <v>0</v>
      </c>
      <c r="AA72" s="373">
        <f>$Z$72*$K$72</f>
        <v>0</v>
      </c>
      <c r="AR72" s="311" t="s">
        <v>623</v>
      </c>
      <c r="AT72" s="311" t="s">
        <v>622</v>
      </c>
      <c r="AU72" s="311" t="s">
        <v>603</v>
      </c>
      <c r="AY72" s="311" t="s">
        <v>608</v>
      </c>
      <c r="BE72" s="334">
        <f>IF($U$72="základní",$N$72,0)</f>
        <v>0</v>
      </c>
      <c r="BF72" s="334">
        <f>IF($U$72="snížená",$N$72,0)</f>
        <v>0</v>
      </c>
      <c r="BG72" s="334">
        <f>IF($U$72="zákl. přenesená",$N$72,0)</f>
        <v>0</v>
      </c>
      <c r="BH72" s="334">
        <f>IF($U$72="sníž. přenesená",$N$72,0)</f>
        <v>0</v>
      </c>
      <c r="BI72" s="334">
        <f>IF($U$72="nulová",$N$72,0)</f>
        <v>0</v>
      </c>
      <c r="BJ72" s="311" t="s">
        <v>603</v>
      </c>
      <c r="BK72" s="334">
        <f>ROUND($L$72*$K$72,2)</f>
        <v>0</v>
      </c>
      <c r="BL72" s="311" t="s">
        <v>612</v>
      </c>
      <c r="BM72" s="311" t="s">
        <v>852</v>
      </c>
    </row>
    <row r="73" spans="2:65" s="311" customFormat="1" ht="16.149999999999999" customHeight="1">
      <c r="B73" s="374"/>
      <c r="E73" s="375"/>
      <c r="F73" s="467" t="s">
        <v>604</v>
      </c>
      <c r="G73" s="468"/>
      <c r="H73" s="468"/>
      <c r="I73" s="468"/>
      <c r="K73" s="376">
        <v>1</v>
      </c>
      <c r="R73" s="377"/>
      <c r="T73" s="378"/>
      <c r="AA73" s="379"/>
      <c r="AT73" s="375" t="s">
        <v>610</v>
      </c>
      <c r="AU73" s="375" t="s">
        <v>603</v>
      </c>
      <c r="AV73" s="375" t="s">
        <v>603</v>
      </c>
      <c r="AW73" s="375" t="s">
        <v>609</v>
      </c>
      <c r="AX73" s="375" t="s">
        <v>604</v>
      </c>
      <c r="AY73" s="375" t="s">
        <v>608</v>
      </c>
    </row>
    <row r="74" spans="2:65" s="311" customFormat="1" ht="24" customHeight="1">
      <c r="B74" s="315"/>
      <c r="C74" s="386" t="s">
        <v>851</v>
      </c>
      <c r="D74" s="386" t="s">
        <v>622</v>
      </c>
      <c r="E74" s="387" t="s">
        <v>850</v>
      </c>
      <c r="F74" s="471" t="s">
        <v>849</v>
      </c>
      <c r="G74" s="472"/>
      <c r="H74" s="472"/>
      <c r="I74" s="472"/>
      <c r="J74" s="388" t="s">
        <v>296</v>
      </c>
      <c r="K74" s="389">
        <v>2</v>
      </c>
      <c r="L74" s="473"/>
      <c r="M74" s="474"/>
      <c r="N74" s="475">
        <f>ROUND($L$74*$K$74,2)</f>
        <v>0</v>
      </c>
      <c r="O74" s="456"/>
      <c r="P74" s="456"/>
      <c r="Q74" s="456"/>
      <c r="R74" s="316"/>
      <c r="T74" s="370"/>
      <c r="U74" s="371" t="s">
        <v>605</v>
      </c>
      <c r="W74" s="372">
        <f>$V$74*$K$74</f>
        <v>0</v>
      </c>
      <c r="X74" s="372">
        <v>7.2999999999999996E-4</v>
      </c>
      <c r="Y74" s="372">
        <f>$X$74*$K$74</f>
        <v>1.4599999999999999E-3</v>
      </c>
      <c r="Z74" s="372">
        <v>0</v>
      </c>
      <c r="AA74" s="373">
        <f>$Z$74*$K$74</f>
        <v>0</v>
      </c>
      <c r="AR74" s="311" t="s">
        <v>623</v>
      </c>
      <c r="AT74" s="311" t="s">
        <v>622</v>
      </c>
      <c r="AU74" s="311" t="s">
        <v>603</v>
      </c>
      <c r="AY74" s="311" t="s">
        <v>608</v>
      </c>
      <c r="BE74" s="334">
        <f>IF($U$74="základní",$N$74,0)</f>
        <v>0</v>
      </c>
      <c r="BF74" s="334">
        <f>IF($U$74="snížená",$N$74,0)</f>
        <v>0</v>
      </c>
      <c r="BG74" s="334">
        <f>IF($U$74="zákl. přenesená",$N$74,0)</f>
        <v>0</v>
      </c>
      <c r="BH74" s="334">
        <f>IF($U$74="sníž. přenesená",$N$74,0)</f>
        <v>0</v>
      </c>
      <c r="BI74" s="334">
        <f>IF($U$74="nulová",$N$74,0)</f>
        <v>0</v>
      </c>
      <c r="BJ74" s="311" t="s">
        <v>603</v>
      </c>
      <c r="BK74" s="334">
        <f>ROUND($L$74*$K$74,2)</f>
        <v>0</v>
      </c>
      <c r="BL74" s="311" t="s">
        <v>612</v>
      </c>
      <c r="BM74" s="311" t="s">
        <v>848</v>
      </c>
    </row>
    <row r="75" spans="2:65" s="311" customFormat="1" ht="16.149999999999999" customHeight="1">
      <c r="B75" s="374"/>
      <c r="E75" s="375"/>
      <c r="F75" s="467" t="s">
        <v>603</v>
      </c>
      <c r="G75" s="468"/>
      <c r="H75" s="468"/>
      <c r="I75" s="468"/>
      <c r="K75" s="376">
        <v>2</v>
      </c>
      <c r="R75" s="377"/>
      <c r="T75" s="378"/>
      <c r="AA75" s="379"/>
      <c r="AT75" s="375" t="s">
        <v>610</v>
      </c>
      <c r="AU75" s="375" t="s">
        <v>603</v>
      </c>
      <c r="AV75" s="375" t="s">
        <v>603</v>
      </c>
      <c r="AW75" s="375" t="s">
        <v>609</v>
      </c>
      <c r="AX75" s="375" t="s">
        <v>604</v>
      </c>
      <c r="AY75" s="375" t="s">
        <v>608</v>
      </c>
    </row>
    <row r="76" spans="2:65" s="311" customFormat="1" ht="13.9" customHeight="1">
      <c r="B76" s="315"/>
      <c r="C76" s="366" t="s">
        <v>612</v>
      </c>
      <c r="D76" s="366" t="s">
        <v>606</v>
      </c>
      <c r="E76" s="367" t="s">
        <v>847</v>
      </c>
      <c r="F76" s="455" t="s">
        <v>846</v>
      </c>
      <c r="G76" s="456"/>
      <c r="H76" s="456"/>
      <c r="I76" s="456"/>
      <c r="J76" s="368" t="s">
        <v>296</v>
      </c>
      <c r="K76" s="369">
        <v>2</v>
      </c>
      <c r="L76" s="457"/>
      <c r="M76" s="458"/>
      <c r="N76" s="459">
        <f>ROUND($L$76*$K$76,2)</f>
        <v>0</v>
      </c>
      <c r="O76" s="456"/>
      <c r="P76" s="456"/>
      <c r="Q76" s="456"/>
      <c r="R76" s="316"/>
      <c r="T76" s="370"/>
      <c r="U76" s="371" t="s">
        <v>605</v>
      </c>
      <c r="W76" s="372">
        <f>$V$76*$K$76</f>
        <v>0</v>
      </c>
      <c r="X76" s="372">
        <v>1.6000000000000001E-4</v>
      </c>
      <c r="Y76" s="372">
        <f>$X$76*$K$76</f>
        <v>3.2000000000000003E-4</v>
      </c>
      <c r="Z76" s="372">
        <v>0</v>
      </c>
      <c r="AA76" s="373">
        <f>$Z$76*$K$76</f>
        <v>0</v>
      </c>
      <c r="AR76" s="311" t="s">
        <v>612</v>
      </c>
      <c r="AT76" s="311" t="s">
        <v>606</v>
      </c>
      <c r="AU76" s="311" t="s">
        <v>603</v>
      </c>
      <c r="AY76" s="311" t="s">
        <v>608</v>
      </c>
      <c r="BE76" s="334">
        <f>IF($U$76="základní",$N$76,0)</f>
        <v>0</v>
      </c>
      <c r="BF76" s="334">
        <f>IF($U$76="snížená",$N$76,0)</f>
        <v>0</v>
      </c>
      <c r="BG76" s="334">
        <f>IF($U$76="zákl. přenesená",$N$76,0)</f>
        <v>0</v>
      </c>
      <c r="BH76" s="334">
        <f>IF($U$76="sníž. přenesená",$N$76,0)</f>
        <v>0</v>
      </c>
      <c r="BI76" s="334">
        <f>IF($U$76="nulová",$N$76,0)</f>
        <v>0</v>
      </c>
      <c r="BJ76" s="311" t="s">
        <v>603</v>
      </c>
      <c r="BK76" s="334">
        <f>ROUND($L$76*$K$76,2)</f>
        <v>0</v>
      </c>
      <c r="BL76" s="311" t="s">
        <v>612</v>
      </c>
      <c r="BM76" s="311" t="s">
        <v>845</v>
      </c>
    </row>
    <row r="77" spans="2:65" s="311" customFormat="1" ht="16.149999999999999" customHeight="1">
      <c r="B77" s="374"/>
      <c r="E77" s="375"/>
      <c r="F77" s="467" t="s">
        <v>603</v>
      </c>
      <c r="G77" s="468"/>
      <c r="H77" s="468"/>
      <c r="I77" s="468"/>
      <c r="K77" s="376">
        <v>2</v>
      </c>
      <c r="R77" s="377"/>
      <c r="T77" s="378"/>
      <c r="AA77" s="379"/>
      <c r="AT77" s="375" t="s">
        <v>610</v>
      </c>
      <c r="AU77" s="375" t="s">
        <v>603</v>
      </c>
      <c r="AV77" s="375" t="s">
        <v>603</v>
      </c>
      <c r="AW77" s="375" t="s">
        <v>609</v>
      </c>
      <c r="AX77" s="375" t="s">
        <v>604</v>
      </c>
      <c r="AY77" s="375" t="s">
        <v>608</v>
      </c>
    </row>
    <row r="78" spans="2:65" s="311" customFormat="1" ht="24" customHeight="1">
      <c r="B78" s="315"/>
      <c r="C78" s="366" t="s">
        <v>844</v>
      </c>
      <c r="D78" s="366" t="s">
        <v>606</v>
      </c>
      <c r="E78" s="367" t="s">
        <v>843</v>
      </c>
      <c r="F78" s="455" t="s">
        <v>842</v>
      </c>
      <c r="G78" s="456"/>
      <c r="H78" s="456"/>
      <c r="I78" s="456"/>
      <c r="J78" s="368" t="s">
        <v>166</v>
      </c>
      <c r="K78" s="369">
        <v>39</v>
      </c>
      <c r="L78" s="457"/>
      <c r="M78" s="458"/>
      <c r="N78" s="459">
        <f>ROUND($L$78*$K$78,2)</f>
        <v>0</v>
      </c>
      <c r="O78" s="456"/>
      <c r="P78" s="456"/>
      <c r="Q78" s="456"/>
      <c r="R78" s="316"/>
      <c r="T78" s="370"/>
      <c r="U78" s="371" t="s">
        <v>605</v>
      </c>
      <c r="W78" s="372">
        <f>$V$78*$K$78</f>
        <v>0</v>
      </c>
      <c r="X78" s="372">
        <v>0</v>
      </c>
      <c r="Y78" s="372">
        <f>$X$78*$K$78</f>
        <v>0</v>
      </c>
      <c r="Z78" s="372">
        <v>0</v>
      </c>
      <c r="AA78" s="373">
        <f>$Z$78*$K$78</f>
        <v>0</v>
      </c>
      <c r="AR78" s="311" t="s">
        <v>612</v>
      </c>
      <c r="AT78" s="311" t="s">
        <v>606</v>
      </c>
      <c r="AU78" s="311" t="s">
        <v>603</v>
      </c>
      <c r="AY78" s="311" t="s">
        <v>608</v>
      </c>
      <c r="BE78" s="334">
        <f>IF($U$78="základní",$N$78,0)</f>
        <v>0</v>
      </c>
      <c r="BF78" s="334">
        <f>IF($U$78="snížená",$N$78,0)</f>
        <v>0</v>
      </c>
      <c r="BG78" s="334">
        <f>IF($U$78="zákl. přenesená",$N$78,0)</f>
        <v>0</v>
      </c>
      <c r="BH78" s="334">
        <f>IF($U$78="sníž. přenesená",$N$78,0)</f>
        <v>0</v>
      </c>
      <c r="BI78" s="334">
        <f>IF($U$78="nulová",$N$78,0)</f>
        <v>0</v>
      </c>
      <c r="BJ78" s="311" t="s">
        <v>603</v>
      </c>
      <c r="BK78" s="334">
        <f>ROUND($L$78*$K$78,2)</f>
        <v>0</v>
      </c>
      <c r="BL78" s="311" t="s">
        <v>612</v>
      </c>
      <c r="BM78" s="311" t="s">
        <v>841</v>
      </c>
    </row>
    <row r="79" spans="2:65" s="311" customFormat="1" ht="16.149999999999999" customHeight="1">
      <c r="B79" s="374"/>
      <c r="E79" s="375"/>
      <c r="F79" s="467" t="s">
        <v>840</v>
      </c>
      <c r="G79" s="468"/>
      <c r="H79" s="468"/>
      <c r="I79" s="468"/>
      <c r="K79" s="376">
        <v>39</v>
      </c>
      <c r="R79" s="377"/>
      <c r="T79" s="378"/>
      <c r="AA79" s="379"/>
      <c r="AT79" s="375" t="s">
        <v>610</v>
      </c>
      <c r="AU79" s="375" t="s">
        <v>603</v>
      </c>
      <c r="AV79" s="375" t="s">
        <v>603</v>
      </c>
      <c r="AW79" s="375" t="s">
        <v>609</v>
      </c>
      <c r="AX79" s="375" t="s">
        <v>127</v>
      </c>
      <c r="AY79" s="375" t="s">
        <v>608</v>
      </c>
    </row>
    <row r="80" spans="2:65" s="311" customFormat="1" ht="24" customHeight="1">
      <c r="B80" s="315"/>
      <c r="C80" s="366" t="s">
        <v>839</v>
      </c>
      <c r="D80" s="366" t="s">
        <v>606</v>
      </c>
      <c r="E80" s="367" t="s">
        <v>838</v>
      </c>
      <c r="F80" s="455" t="s">
        <v>837</v>
      </c>
      <c r="G80" s="456"/>
      <c r="H80" s="456"/>
      <c r="I80" s="456"/>
      <c r="J80" s="368" t="s">
        <v>61</v>
      </c>
      <c r="K80" s="369">
        <v>0.03</v>
      </c>
      <c r="L80" s="457"/>
      <c r="M80" s="458"/>
      <c r="N80" s="459">
        <f>ROUND($L$80*$K$80,2)</f>
        <v>0</v>
      </c>
      <c r="O80" s="456"/>
      <c r="P80" s="456"/>
      <c r="Q80" s="456"/>
      <c r="R80" s="316"/>
      <c r="T80" s="370"/>
      <c r="U80" s="371" t="s">
        <v>605</v>
      </c>
      <c r="W80" s="372">
        <f>$V$80*$K$80</f>
        <v>0</v>
      </c>
      <c r="X80" s="372">
        <v>0</v>
      </c>
      <c r="Y80" s="372">
        <f>$X$80*$K$80</f>
        <v>0</v>
      </c>
      <c r="Z80" s="372">
        <v>0</v>
      </c>
      <c r="AA80" s="373">
        <f>$Z$80*$K$80</f>
        <v>0</v>
      </c>
      <c r="AR80" s="311" t="s">
        <v>612</v>
      </c>
      <c r="AT80" s="311" t="s">
        <v>606</v>
      </c>
      <c r="AU80" s="311" t="s">
        <v>603</v>
      </c>
      <c r="AY80" s="311" t="s">
        <v>608</v>
      </c>
      <c r="BE80" s="334">
        <f>IF($U$80="základní",$N$80,0)</f>
        <v>0</v>
      </c>
      <c r="BF80" s="334">
        <f>IF($U$80="snížená",$N$80,0)</f>
        <v>0</v>
      </c>
      <c r="BG80" s="334">
        <f>IF($U$80="zákl. přenesená",$N$80,0)</f>
        <v>0</v>
      </c>
      <c r="BH80" s="334">
        <f>IF($U$80="sníž. přenesená",$N$80,0)</f>
        <v>0</v>
      </c>
      <c r="BI80" s="334">
        <f>IF($U$80="nulová",$N$80,0)</f>
        <v>0</v>
      </c>
      <c r="BJ80" s="311" t="s">
        <v>603</v>
      </c>
      <c r="BK80" s="334">
        <f>ROUND($L$80*$K$80,2)</f>
        <v>0</v>
      </c>
      <c r="BL80" s="311" t="s">
        <v>612</v>
      </c>
      <c r="BM80" s="311" t="s">
        <v>836</v>
      </c>
    </row>
    <row r="81" spans="2:65" s="311" customFormat="1" ht="24" customHeight="1">
      <c r="B81" s="315"/>
      <c r="C81" s="366" t="s">
        <v>835</v>
      </c>
      <c r="D81" s="366" t="s">
        <v>606</v>
      </c>
      <c r="E81" s="367" t="s">
        <v>834</v>
      </c>
      <c r="F81" s="455" t="s">
        <v>833</v>
      </c>
      <c r="G81" s="456"/>
      <c r="H81" s="456"/>
      <c r="I81" s="456"/>
      <c r="J81" s="368" t="s">
        <v>61</v>
      </c>
      <c r="K81" s="369">
        <v>3.7999999999999999E-2</v>
      </c>
      <c r="L81" s="457"/>
      <c r="M81" s="458"/>
      <c r="N81" s="459">
        <f>ROUND($L$81*$K$81,2)</f>
        <v>0</v>
      </c>
      <c r="O81" s="456"/>
      <c r="P81" s="456"/>
      <c r="Q81" s="456"/>
      <c r="R81" s="316"/>
      <c r="T81" s="370"/>
      <c r="U81" s="371" t="s">
        <v>605</v>
      </c>
      <c r="W81" s="372">
        <f>$V$81*$K$81</f>
        <v>0</v>
      </c>
      <c r="X81" s="372">
        <v>0</v>
      </c>
      <c r="Y81" s="372">
        <f>$X$81*$K$81</f>
        <v>0</v>
      </c>
      <c r="Z81" s="372">
        <v>0</v>
      </c>
      <c r="AA81" s="373">
        <f>$Z$81*$K$81</f>
        <v>0</v>
      </c>
      <c r="AR81" s="311" t="s">
        <v>612</v>
      </c>
      <c r="AT81" s="311" t="s">
        <v>606</v>
      </c>
      <c r="AU81" s="311" t="s">
        <v>603</v>
      </c>
      <c r="AY81" s="311" t="s">
        <v>608</v>
      </c>
      <c r="BE81" s="334">
        <f>IF($U$81="základní",$N$81,0)</f>
        <v>0</v>
      </c>
      <c r="BF81" s="334">
        <f>IF($U$81="snížená",$N$81,0)</f>
        <v>0</v>
      </c>
      <c r="BG81" s="334">
        <f>IF($U$81="zákl. přenesená",$N$81,0)</f>
        <v>0</v>
      </c>
      <c r="BH81" s="334">
        <f>IF($U$81="sníž. přenesená",$N$81,0)</f>
        <v>0</v>
      </c>
      <c r="BI81" s="334">
        <f>IF($U$81="nulová",$N$81,0)</f>
        <v>0</v>
      </c>
      <c r="BJ81" s="311" t="s">
        <v>603</v>
      </c>
      <c r="BK81" s="334">
        <f>ROUND($L$81*$K$81,2)</f>
        <v>0</v>
      </c>
      <c r="BL81" s="311" t="s">
        <v>612</v>
      </c>
      <c r="BM81" s="311" t="s">
        <v>832</v>
      </c>
    </row>
    <row r="82" spans="2:65" s="356" customFormat="1" ht="30.6" customHeight="1">
      <c r="B82" s="357"/>
      <c r="D82" s="365" t="s">
        <v>831</v>
      </c>
      <c r="E82" s="365"/>
      <c r="F82" s="365"/>
      <c r="G82" s="365"/>
      <c r="H82" s="365"/>
      <c r="I82" s="365"/>
      <c r="J82" s="365"/>
      <c r="K82" s="365"/>
      <c r="L82" s="365"/>
      <c r="M82" s="365"/>
      <c r="N82" s="476">
        <f>N83+N85+N87+N89+N91+N93+N95+N97+N99+N101+N103+N105+N107+N109+N111+N113+N115+N116+N118+N119+N121+N123+N126+N128+N129</f>
        <v>0</v>
      </c>
      <c r="O82" s="465"/>
      <c r="P82" s="465"/>
      <c r="Q82" s="465"/>
      <c r="R82" s="359"/>
      <c r="T82" s="360"/>
      <c r="W82" s="361">
        <f>SUM($W$83:$W$129)</f>
        <v>0</v>
      </c>
      <c r="Y82" s="361">
        <f>SUM($Y$83:$Y$129)</f>
        <v>5.2440000000000007E-2</v>
      </c>
      <c r="AA82" s="362">
        <f>SUM($AA$83:$AA$129)</f>
        <v>1.204E-2</v>
      </c>
      <c r="AR82" s="363" t="s">
        <v>603</v>
      </c>
      <c r="AT82" s="363" t="s">
        <v>607</v>
      </c>
      <c r="AU82" s="363" t="s">
        <v>604</v>
      </c>
      <c r="AY82" s="363" t="s">
        <v>608</v>
      </c>
      <c r="BK82" s="364">
        <f>SUM($BK$83:$BK$129)</f>
        <v>0</v>
      </c>
    </row>
    <row r="83" spans="2:65" s="311" customFormat="1" ht="13.9" customHeight="1">
      <c r="B83" s="315"/>
      <c r="C83" s="366" t="s">
        <v>830</v>
      </c>
      <c r="D83" s="366" t="s">
        <v>606</v>
      </c>
      <c r="E83" s="367" t="s">
        <v>829</v>
      </c>
      <c r="F83" s="455" t="s">
        <v>828</v>
      </c>
      <c r="G83" s="456"/>
      <c r="H83" s="456"/>
      <c r="I83" s="456"/>
      <c r="J83" s="368" t="s">
        <v>296</v>
      </c>
      <c r="K83" s="369">
        <v>2</v>
      </c>
      <c r="L83" s="457"/>
      <c r="M83" s="458"/>
      <c r="N83" s="459">
        <f>ROUND($L$83*$K$83,2)</f>
        <v>0</v>
      </c>
      <c r="O83" s="456"/>
      <c r="P83" s="456"/>
      <c r="Q83" s="456"/>
      <c r="R83" s="316"/>
      <c r="T83" s="370"/>
      <c r="U83" s="371" t="s">
        <v>605</v>
      </c>
      <c r="W83" s="372">
        <f>$V$83*$K$83</f>
        <v>0</v>
      </c>
      <c r="X83" s="372">
        <v>0</v>
      </c>
      <c r="Y83" s="372">
        <f>$X$83*$K$83</f>
        <v>0</v>
      </c>
      <c r="Z83" s="372">
        <v>0</v>
      </c>
      <c r="AA83" s="373">
        <f>$Z$83*$K$83</f>
        <v>0</v>
      </c>
      <c r="AR83" s="311" t="s">
        <v>612</v>
      </c>
      <c r="AT83" s="311" t="s">
        <v>606</v>
      </c>
      <c r="AU83" s="311" t="s">
        <v>603</v>
      </c>
      <c r="AY83" s="311" t="s">
        <v>608</v>
      </c>
      <c r="BE83" s="334">
        <f>IF($U$83="základní",$N$83,0)</f>
        <v>0</v>
      </c>
      <c r="BF83" s="334">
        <f>IF($U$83="snížená",$N$83,0)</f>
        <v>0</v>
      </c>
      <c r="BG83" s="334">
        <f>IF($U$83="zákl. přenesená",$N$83,0)</f>
        <v>0</v>
      </c>
      <c r="BH83" s="334">
        <f>IF($U$83="sníž. přenesená",$N$83,0)</f>
        <v>0</v>
      </c>
      <c r="BI83" s="334">
        <f>IF($U$83="nulová",$N$83,0)</f>
        <v>0</v>
      </c>
      <c r="BJ83" s="311" t="s">
        <v>603</v>
      </c>
      <c r="BK83" s="334">
        <f>ROUND($L$83*$K$83,2)</f>
        <v>0</v>
      </c>
      <c r="BL83" s="311" t="s">
        <v>612</v>
      </c>
      <c r="BM83" s="311" t="s">
        <v>827</v>
      </c>
    </row>
    <row r="84" spans="2:65" s="311" customFormat="1" ht="16.149999999999999" customHeight="1">
      <c r="B84" s="374"/>
      <c r="E84" s="375"/>
      <c r="F84" s="467" t="s">
        <v>603</v>
      </c>
      <c r="G84" s="468"/>
      <c r="H84" s="468"/>
      <c r="I84" s="468"/>
      <c r="K84" s="376">
        <v>2</v>
      </c>
      <c r="R84" s="377"/>
      <c r="T84" s="378"/>
      <c r="AA84" s="379"/>
      <c r="AT84" s="375" t="s">
        <v>610</v>
      </c>
      <c r="AU84" s="375" t="s">
        <v>603</v>
      </c>
      <c r="AV84" s="375" t="s">
        <v>603</v>
      </c>
      <c r="AW84" s="375" t="s">
        <v>609</v>
      </c>
      <c r="AX84" s="375" t="s">
        <v>604</v>
      </c>
      <c r="AY84" s="375" t="s">
        <v>608</v>
      </c>
    </row>
    <row r="85" spans="2:65" s="311" customFormat="1" ht="24" customHeight="1">
      <c r="B85" s="315"/>
      <c r="C85" s="366" t="s">
        <v>826</v>
      </c>
      <c r="D85" s="366" t="s">
        <v>606</v>
      </c>
      <c r="E85" s="367" t="s">
        <v>825</v>
      </c>
      <c r="F85" s="455" t="s">
        <v>824</v>
      </c>
      <c r="G85" s="456"/>
      <c r="H85" s="456"/>
      <c r="I85" s="456"/>
      <c r="J85" s="368" t="s">
        <v>296</v>
      </c>
      <c r="K85" s="369">
        <v>2</v>
      </c>
      <c r="L85" s="457"/>
      <c r="M85" s="458"/>
      <c r="N85" s="459">
        <f>ROUND($L$85*$K$85,2)</f>
        <v>0</v>
      </c>
      <c r="O85" s="456"/>
      <c r="P85" s="456"/>
      <c r="Q85" s="456"/>
      <c r="R85" s="316"/>
      <c r="T85" s="370"/>
      <c r="U85" s="371" t="s">
        <v>605</v>
      </c>
      <c r="W85" s="372">
        <f>$V$85*$K$85</f>
        <v>0</v>
      </c>
      <c r="X85" s="372">
        <v>3.0000000000000001E-5</v>
      </c>
      <c r="Y85" s="372">
        <f>$X$85*$K$85</f>
        <v>6.0000000000000002E-5</v>
      </c>
      <c r="Z85" s="372">
        <v>0</v>
      </c>
      <c r="AA85" s="373">
        <f>$Z$85*$K$85</f>
        <v>0</v>
      </c>
      <c r="AR85" s="311" t="s">
        <v>612</v>
      </c>
      <c r="AT85" s="311" t="s">
        <v>606</v>
      </c>
      <c r="AU85" s="311" t="s">
        <v>603</v>
      </c>
      <c r="AY85" s="311" t="s">
        <v>608</v>
      </c>
      <c r="BE85" s="334">
        <f>IF($U$85="základní",$N$85,0)</f>
        <v>0</v>
      </c>
      <c r="BF85" s="334">
        <f>IF($U$85="snížená",$N$85,0)</f>
        <v>0</v>
      </c>
      <c r="BG85" s="334">
        <f>IF($U$85="zákl. přenesená",$N$85,0)</f>
        <v>0</v>
      </c>
      <c r="BH85" s="334">
        <f>IF($U$85="sníž. přenesená",$N$85,0)</f>
        <v>0</v>
      </c>
      <c r="BI85" s="334">
        <f>IF($U$85="nulová",$N$85,0)</f>
        <v>0</v>
      </c>
      <c r="BJ85" s="311" t="s">
        <v>603</v>
      </c>
      <c r="BK85" s="334">
        <f>ROUND($L$85*$K$85,2)</f>
        <v>0</v>
      </c>
      <c r="BL85" s="311" t="s">
        <v>612</v>
      </c>
      <c r="BM85" s="311" t="s">
        <v>823</v>
      </c>
    </row>
    <row r="86" spans="2:65" s="311" customFormat="1" ht="16.149999999999999" customHeight="1">
      <c r="B86" s="374"/>
      <c r="E86" s="375"/>
      <c r="F86" s="467" t="s">
        <v>665</v>
      </c>
      <c r="G86" s="468"/>
      <c r="H86" s="468"/>
      <c r="I86" s="468"/>
      <c r="K86" s="376">
        <v>2</v>
      </c>
      <c r="R86" s="377"/>
      <c r="T86" s="378"/>
      <c r="AA86" s="379"/>
      <c r="AT86" s="375" t="s">
        <v>610</v>
      </c>
      <c r="AU86" s="375" t="s">
        <v>603</v>
      </c>
      <c r="AV86" s="375" t="s">
        <v>603</v>
      </c>
      <c r="AW86" s="375" t="s">
        <v>609</v>
      </c>
      <c r="AX86" s="375" t="s">
        <v>604</v>
      </c>
      <c r="AY86" s="375" t="s">
        <v>608</v>
      </c>
    </row>
    <row r="87" spans="2:65" s="311" customFormat="1" ht="34.9" customHeight="1">
      <c r="B87" s="315"/>
      <c r="C87" s="366" t="s">
        <v>822</v>
      </c>
      <c r="D87" s="366" t="s">
        <v>606</v>
      </c>
      <c r="E87" s="367" t="s">
        <v>821</v>
      </c>
      <c r="F87" s="455" t="s">
        <v>820</v>
      </c>
      <c r="G87" s="456"/>
      <c r="H87" s="456"/>
      <c r="I87" s="456"/>
      <c r="J87" s="368" t="s">
        <v>166</v>
      </c>
      <c r="K87" s="369">
        <v>29</v>
      </c>
      <c r="L87" s="457"/>
      <c r="M87" s="458"/>
      <c r="N87" s="459">
        <f>ROUND($L$87*$K$87,2)</f>
        <v>0</v>
      </c>
      <c r="O87" s="456"/>
      <c r="P87" s="456"/>
      <c r="Q87" s="456"/>
      <c r="R87" s="316"/>
      <c r="T87" s="370"/>
      <c r="U87" s="371" t="s">
        <v>605</v>
      </c>
      <c r="W87" s="372">
        <f>$V$87*$K$87</f>
        <v>0</v>
      </c>
      <c r="X87" s="372">
        <v>1.8000000000000001E-4</v>
      </c>
      <c r="Y87" s="372">
        <f>$X$87*$K$87</f>
        <v>5.2200000000000007E-3</v>
      </c>
      <c r="Z87" s="372">
        <v>0</v>
      </c>
      <c r="AA87" s="373">
        <f>$Z$87*$K$87</f>
        <v>0</v>
      </c>
      <c r="AR87" s="311" t="s">
        <v>612</v>
      </c>
      <c r="AT87" s="311" t="s">
        <v>606</v>
      </c>
      <c r="AU87" s="311" t="s">
        <v>603</v>
      </c>
      <c r="AY87" s="311" t="s">
        <v>608</v>
      </c>
      <c r="BE87" s="334">
        <f>IF($U$87="základní",$N$87,0)</f>
        <v>0</v>
      </c>
      <c r="BF87" s="334">
        <f>IF($U$87="snížená",$N$87,0)</f>
        <v>0</v>
      </c>
      <c r="BG87" s="334">
        <f>IF($U$87="zákl. přenesená",$N$87,0)</f>
        <v>0</v>
      </c>
      <c r="BH87" s="334">
        <f>IF($U$87="sníž. přenesená",$N$87,0)</f>
        <v>0</v>
      </c>
      <c r="BI87" s="334">
        <f>IF($U$87="nulová",$N$87,0)</f>
        <v>0</v>
      </c>
      <c r="BJ87" s="311" t="s">
        <v>603</v>
      </c>
      <c r="BK87" s="334">
        <f>ROUND($L$87*$K$87,2)</f>
        <v>0</v>
      </c>
      <c r="BL87" s="311" t="s">
        <v>612</v>
      </c>
      <c r="BM87" s="311" t="s">
        <v>819</v>
      </c>
    </row>
    <row r="88" spans="2:65" s="311" customFormat="1" ht="16.149999999999999" customHeight="1">
      <c r="B88" s="374"/>
      <c r="E88" s="375"/>
      <c r="F88" s="467" t="s">
        <v>791</v>
      </c>
      <c r="G88" s="468"/>
      <c r="H88" s="468"/>
      <c r="I88" s="468"/>
      <c r="K88" s="376">
        <v>29</v>
      </c>
      <c r="R88" s="377"/>
      <c r="T88" s="378"/>
      <c r="AA88" s="379"/>
      <c r="AT88" s="375" t="s">
        <v>610</v>
      </c>
      <c r="AU88" s="375" t="s">
        <v>603</v>
      </c>
      <c r="AV88" s="375" t="s">
        <v>603</v>
      </c>
      <c r="AW88" s="375" t="s">
        <v>609</v>
      </c>
      <c r="AX88" s="375" t="s">
        <v>604</v>
      </c>
      <c r="AY88" s="375" t="s">
        <v>608</v>
      </c>
    </row>
    <row r="89" spans="2:65" s="311" customFormat="1" ht="34.9" customHeight="1">
      <c r="B89" s="315"/>
      <c r="C89" s="366" t="s">
        <v>818</v>
      </c>
      <c r="D89" s="366" t="s">
        <v>606</v>
      </c>
      <c r="E89" s="367" t="s">
        <v>817</v>
      </c>
      <c r="F89" s="455" t="s">
        <v>816</v>
      </c>
      <c r="G89" s="456"/>
      <c r="H89" s="456"/>
      <c r="I89" s="456"/>
      <c r="J89" s="368" t="s">
        <v>166</v>
      </c>
      <c r="K89" s="369">
        <v>40</v>
      </c>
      <c r="L89" s="457"/>
      <c r="M89" s="458"/>
      <c r="N89" s="459">
        <f>ROUND($L$89*$K$89,2)</f>
        <v>0</v>
      </c>
      <c r="O89" s="456"/>
      <c r="P89" s="456"/>
      <c r="Q89" s="456"/>
      <c r="R89" s="316"/>
      <c r="T89" s="370"/>
      <c r="U89" s="371" t="s">
        <v>605</v>
      </c>
      <c r="W89" s="372">
        <f>$V$89*$K$89</f>
        <v>0</v>
      </c>
      <c r="X89" s="372">
        <v>2.7999999999999998E-4</v>
      </c>
      <c r="Y89" s="372">
        <f>$X$89*$K$89</f>
        <v>1.1199999999999998E-2</v>
      </c>
      <c r="Z89" s="372">
        <v>0</v>
      </c>
      <c r="AA89" s="373">
        <f>$Z$89*$K$89</f>
        <v>0</v>
      </c>
      <c r="AR89" s="311" t="s">
        <v>612</v>
      </c>
      <c r="AT89" s="311" t="s">
        <v>606</v>
      </c>
      <c r="AU89" s="311" t="s">
        <v>603</v>
      </c>
      <c r="AY89" s="311" t="s">
        <v>608</v>
      </c>
      <c r="BE89" s="334">
        <f>IF($U$89="základní",$N$89,0)</f>
        <v>0</v>
      </c>
      <c r="BF89" s="334">
        <f>IF($U$89="snížená",$N$89,0)</f>
        <v>0</v>
      </c>
      <c r="BG89" s="334">
        <f>IF($U$89="zákl. přenesená",$N$89,0)</f>
        <v>0</v>
      </c>
      <c r="BH89" s="334">
        <f>IF($U$89="sníž. přenesená",$N$89,0)</f>
        <v>0</v>
      </c>
      <c r="BI89" s="334">
        <f>IF($U$89="nulová",$N$89,0)</f>
        <v>0</v>
      </c>
      <c r="BJ89" s="311" t="s">
        <v>603</v>
      </c>
      <c r="BK89" s="334">
        <f>ROUND($L$89*$K$89,2)</f>
        <v>0</v>
      </c>
      <c r="BL89" s="311" t="s">
        <v>612</v>
      </c>
      <c r="BM89" s="311" t="s">
        <v>815</v>
      </c>
    </row>
    <row r="90" spans="2:65" s="311" customFormat="1" ht="16.149999999999999" customHeight="1">
      <c r="B90" s="374"/>
      <c r="E90" s="375"/>
      <c r="F90" s="467" t="s">
        <v>747</v>
      </c>
      <c r="G90" s="468"/>
      <c r="H90" s="468"/>
      <c r="I90" s="468"/>
      <c r="K90" s="376">
        <v>40</v>
      </c>
      <c r="R90" s="377"/>
      <c r="T90" s="378"/>
      <c r="AA90" s="379"/>
      <c r="AT90" s="375" t="s">
        <v>610</v>
      </c>
      <c r="AU90" s="375" t="s">
        <v>603</v>
      </c>
      <c r="AV90" s="375" t="s">
        <v>603</v>
      </c>
      <c r="AW90" s="375" t="s">
        <v>609</v>
      </c>
      <c r="AX90" s="375" t="s">
        <v>604</v>
      </c>
      <c r="AY90" s="375" t="s">
        <v>608</v>
      </c>
    </row>
    <row r="91" spans="2:65" s="311" customFormat="1" ht="34.9" customHeight="1">
      <c r="B91" s="315"/>
      <c r="C91" s="366" t="s">
        <v>814</v>
      </c>
      <c r="D91" s="366" t="s">
        <v>606</v>
      </c>
      <c r="E91" s="367" t="s">
        <v>813</v>
      </c>
      <c r="F91" s="455" t="s">
        <v>812</v>
      </c>
      <c r="G91" s="456"/>
      <c r="H91" s="456"/>
      <c r="I91" s="456"/>
      <c r="J91" s="368" t="s">
        <v>166</v>
      </c>
      <c r="K91" s="369">
        <v>29</v>
      </c>
      <c r="L91" s="457"/>
      <c r="M91" s="458"/>
      <c r="N91" s="459">
        <f>ROUND($L$91*$K$91,2)</f>
        <v>0</v>
      </c>
      <c r="O91" s="456"/>
      <c r="P91" s="456"/>
      <c r="Q91" s="456"/>
      <c r="R91" s="316"/>
      <c r="T91" s="370"/>
      <c r="U91" s="371" t="s">
        <v>605</v>
      </c>
      <c r="W91" s="372">
        <f>$V$91*$K$91</f>
        <v>0</v>
      </c>
      <c r="X91" s="372">
        <v>5.0000000000000002E-5</v>
      </c>
      <c r="Y91" s="372">
        <f>$X$91*$K$91</f>
        <v>1.4500000000000001E-3</v>
      </c>
      <c r="Z91" s="372">
        <v>0</v>
      </c>
      <c r="AA91" s="373">
        <f>$Z$91*$K$91</f>
        <v>0</v>
      </c>
      <c r="AR91" s="311" t="s">
        <v>612</v>
      </c>
      <c r="AT91" s="311" t="s">
        <v>606</v>
      </c>
      <c r="AU91" s="311" t="s">
        <v>603</v>
      </c>
      <c r="AY91" s="311" t="s">
        <v>608</v>
      </c>
      <c r="BE91" s="334">
        <f>IF($U$91="základní",$N$91,0)</f>
        <v>0</v>
      </c>
      <c r="BF91" s="334">
        <f>IF($U$91="snížená",$N$91,0)</f>
        <v>0</v>
      </c>
      <c r="BG91" s="334">
        <f>IF($U$91="zákl. přenesená",$N$91,0)</f>
        <v>0</v>
      </c>
      <c r="BH91" s="334">
        <f>IF($U$91="sníž. přenesená",$N$91,0)</f>
        <v>0</v>
      </c>
      <c r="BI91" s="334">
        <f>IF($U$91="nulová",$N$91,0)</f>
        <v>0</v>
      </c>
      <c r="BJ91" s="311" t="s">
        <v>603</v>
      </c>
      <c r="BK91" s="334">
        <f>ROUND($L$91*$K$91,2)</f>
        <v>0</v>
      </c>
      <c r="BL91" s="311" t="s">
        <v>612</v>
      </c>
      <c r="BM91" s="311" t="s">
        <v>811</v>
      </c>
    </row>
    <row r="92" spans="2:65" s="311" customFormat="1" ht="16.149999999999999" customHeight="1">
      <c r="B92" s="374"/>
      <c r="E92" s="375"/>
      <c r="F92" s="467" t="s">
        <v>791</v>
      </c>
      <c r="G92" s="468"/>
      <c r="H92" s="468"/>
      <c r="I92" s="468"/>
      <c r="K92" s="376">
        <v>29</v>
      </c>
      <c r="R92" s="377"/>
      <c r="T92" s="378"/>
      <c r="AA92" s="379"/>
      <c r="AT92" s="375" t="s">
        <v>610</v>
      </c>
      <c r="AU92" s="375" t="s">
        <v>603</v>
      </c>
      <c r="AV92" s="375" t="s">
        <v>603</v>
      </c>
      <c r="AW92" s="375" t="s">
        <v>609</v>
      </c>
      <c r="AX92" s="375" t="s">
        <v>604</v>
      </c>
      <c r="AY92" s="375" t="s">
        <v>608</v>
      </c>
    </row>
    <row r="93" spans="2:65" s="311" customFormat="1" ht="34.9" customHeight="1">
      <c r="B93" s="315"/>
      <c r="C93" s="366" t="s">
        <v>810</v>
      </c>
      <c r="D93" s="366" t="s">
        <v>606</v>
      </c>
      <c r="E93" s="367" t="s">
        <v>809</v>
      </c>
      <c r="F93" s="455" t="s">
        <v>808</v>
      </c>
      <c r="G93" s="456"/>
      <c r="H93" s="456"/>
      <c r="I93" s="456"/>
      <c r="J93" s="368" t="s">
        <v>166</v>
      </c>
      <c r="K93" s="369">
        <v>40</v>
      </c>
      <c r="L93" s="457"/>
      <c r="M93" s="458"/>
      <c r="N93" s="459">
        <f>ROUND($L$93*$K$93,2)</f>
        <v>0</v>
      </c>
      <c r="O93" s="456"/>
      <c r="P93" s="456"/>
      <c r="Q93" s="456"/>
      <c r="R93" s="316"/>
      <c r="T93" s="370"/>
      <c r="U93" s="371" t="s">
        <v>605</v>
      </c>
      <c r="W93" s="372">
        <f>$V$93*$K$93</f>
        <v>0</v>
      </c>
      <c r="X93" s="372">
        <v>6.9999999999999994E-5</v>
      </c>
      <c r="Y93" s="372">
        <f>$X$93*$K$93</f>
        <v>2.7999999999999995E-3</v>
      </c>
      <c r="Z93" s="372">
        <v>0</v>
      </c>
      <c r="AA93" s="373">
        <f>$Z$93*$K$93</f>
        <v>0</v>
      </c>
      <c r="AR93" s="311" t="s">
        <v>612</v>
      </c>
      <c r="AT93" s="311" t="s">
        <v>606</v>
      </c>
      <c r="AU93" s="311" t="s">
        <v>603</v>
      </c>
      <c r="AY93" s="311" t="s">
        <v>608</v>
      </c>
      <c r="BE93" s="334">
        <f>IF($U$93="základní",$N$93,0)</f>
        <v>0</v>
      </c>
      <c r="BF93" s="334">
        <f>IF($U$93="snížená",$N$93,0)</f>
        <v>0</v>
      </c>
      <c r="BG93" s="334">
        <f>IF($U$93="zákl. přenesená",$N$93,0)</f>
        <v>0</v>
      </c>
      <c r="BH93" s="334">
        <f>IF($U$93="sníž. přenesená",$N$93,0)</f>
        <v>0</v>
      </c>
      <c r="BI93" s="334">
        <f>IF($U$93="nulová",$N$93,0)</f>
        <v>0</v>
      </c>
      <c r="BJ93" s="311" t="s">
        <v>603</v>
      </c>
      <c r="BK93" s="334">
        <f>ROUND($L$93*$K$93,2)</f>
        <v>0</v>
      </c>
      <c r="BL93" s="311" t="s">
        <v>612</v>
      </c>
      <c r="BM93" s="311" t="s">
        <v>807</v>
      </c>
    </row>
    <row r="94" spans="2:65" s="311" customFormat="1" ht="16.149999999999999" customHeight="1">
      <c r="B94" s="374"/>
      <c r="E94" s="375"/>
      <c r="F94" s="467" t="s">
        <v>747</v>
      </c>
      <c r="G94" s="468"/>
      <c r="H94" s="468"/>
      <c r="I94" s="468"/>
      <c r="K94" s="376">
        <v>40</v>
      </c>
      <c r="R94" s="377"/>
      <c r="T94" s="378"/>
      <c r="AA94" s="379"/>
      <c r="AT94" s="375" t="s">
        <v>610</v>
      </c>
      <c r="AU94" s="375" t="s">
        <v>603</v>
      </c>
      <c r="AV94" s="375" t="s">
        <v>603</v>
      </c>
      <c r="AW94" s="375" t="s">
        <v>609</v>
      </c>
      <c r="AX94" s="375" t="s">
        <v>127</v>
      </c>
      <c r="AY94" s="375" t="s">
        <v>608</v>
      </c>
    </row>
    <row r="95" spans="2:65" s="311" customFormat="1" ht="24" customHeight="1">
      <c r="B95" s="315"/>
      <c r="C95" s="366" t="s">
        <v>806</v>
      </c>
      <c r="D95" s="366" t="s">
        <v>606</v>
      </c>
      <c r="E95" s="367" t="s">
        <v>805</v>
      </c>
      <c r="F95" s="455" t="s">
        <v>804</v>
      </c>
      <c r="G95" s="456"/>
      <c r="H95" s="456"/>
      <c r="I95" s="456"/>
      <c r="J95" s="368" t="s">
        <v>296</v>
      </c>
      <c r="K95" s="369">
        <v>4</v>
      </c>
      <c r="L95" s="457"/>
      <c r="M95" s="458"/>
      <c r="N95" s="459">
        <f>ROUND($L$95*$K$95,2)</f>
        <v>0</v>
      </c>
      <c r="O95" s="456"/>
      <c r="P95" s="456"/>
      <c r="Q95" s="456"/>
      <c r="R95" s="316"/>
      <c r="T95" s="370"/>
      <c r="U95" s="371" t="s">
        <v>605</v>
      </c>
      <c r="W95" s="372">
        <f>$V$95*$K$95</f>
        <v>0</v>
      </c>
      <c r="X95" s="372">
        <v>0</v>
      </c>
      <c r="Y95" s="372">
        <f>$X$95*$K$95</f>
        <v>0</v>
      </c>
      <c r="Z95" s="372">
        <v>0</v>
      </c>
      <c r="AA95" s="373">
        <f>$Z$95*$K$95</f>
        <v>0</v>
      </c>
      <c r="AR95" s="311" t="s">
        <v>612</v>
      </c>
      <c r="AT95" s="311" t="s">
        <v>606</v>
      </c>
      <c r="AU95" s="311" t="s">
        <v>603</v>
      </c>
      <c r="AY95" s="311" t="s">
        <v>608</v>
      </c>
      <c r="BE95" s="334">
        <f>IF($U$95="základní",$N$95,0)</f>
        <v>0</v>
      </c>
      <c r="BF95" s="334">
        <f>IF($U$95="snížená",$N$95,0)</f>
        <v>0</v>
      </c>
      <c r="BG95" s="334">
        <f>IF($U$95="zákl. přenesená",$N$95,0)</f>
        <v>0</v>
      </c>
      <c r="BH95" s="334">
        <f>IF($U$95="sníž. přenesená",$N$95,0)</f>
        <v>0</v>
      </c>
      <c r="BI95" s="334">
        <f>IF($U$95="nulová",$N$95,0)</f>
        <v>0</v>
      </c>
      <c r="BJ95" s="311" t="s">
        <v>603</v>
      </c>
      <c r="BK95" s="334">
        <f>ROUND($L$95*$K$95,2)</f>
        <v>0</v>
      </c>
      <c r="BL95" s="311" t="s">
        <v>612</v>
      </c>
      <c r="BM95" s="311" t="s">
        <v>803</v>
      </c>
    </row>
    <row r="96" spans="2:65" s="311" customFormat="1" ht="16.149999999999999" customHeight="1">
      <c r="B96" s="374"/>
      <c r="E96" s="375"/>
      <c r="F96" s="467" t="s">
        <v>802</v>
      </c>
      <c r="G96" s="468"/>
      <c r="H96" s="468"/>
      <c r="I96" s="468"/>
      <c r="K96" s="376">
        <v>4</v>
      </c>
      <c r="R96" s="377"/>
      <c r="T96" s="378"/>
      <c r="AA96" s="379"/>
      <c r="AT96" s="375" t="s">
        <v>610</v>
      </c>
      <c r="AU96" s="375" t="s">
        <v>603</v>
      </c>
      <c r="AV96" s="375" t="s">
        <v>603</v>
      </c>
      <c r="AW96" s="375" t="s">
        <v>609</v>
      </c>
      <c r="AX96" s="375" t="s">
        <v>604</v>
      </c>
      <c r="AY96" s="375" t="s">
        <v>608</v>
      </c>
    </row>
    <row r="97" spans="2:65" s="311" customFormat="1" ht="24" customHeight="1">
      <c r="B97" s="315"/>
      <c r="C97" s="366" t="s">
        <v>801</v>
      </c>
      <c r="D97" s="366" t="s">
        <v>606</v>
      </c>
      <c r="E97" s="367" t="s">
        <v>800</v>
      </c>
      <c r="F97" s="455" t="s">
        <v>799</v>
      </c>
      <c r="G97" s="456"/>
      <c r="H97" s="456"/>
      <c r="I97" s="456"/>
      <c r="J97" s="368" t="s">
        <v>296</v>
      </c>
      <c r="K97" s="369">
        <v>9</v>
      </c>
      <c r="L97" s="457"/>
      <c r="M97" s="458"/>
      <c r="N97" s="459">
        <f>ROUND($L$97*$K$97,2)</f>
        <v>0</v>
      </c>
      <c r="O97" s="456"/>
      <c r="P97" s="456"/>
      <c r="Q97" s="456"/>
      <c r="R97" s="316"/>
      <c r="T97" s="370"/>
      <c r="U97" s="371" t="s">
        <v>605</v>
      </c>
      <c r="W97" s="372">
        <f>$V$97*$K$97</f>
        <v>0</v>
      </c>
      <c r="X97" s="372">
        <v>1.2999999999999999E-4</v>
      </c>
      <c r="Y97" s="372">
        <f>$X$97*$K$97</f>
        <v>1.1699999999999998E-3</v>
      </c>
      <c r="Z97" s="372">
        <v>0</v>
      </c>
      <c r="AA97" s="373">
        <f>$Z$97*$K$97</f>
        <v>0</v>
      </c>
      <c r="AR97" s="311" t="s">
        <v>612</v>
      </c>
      <c r="AT97" s="311" t="s">
        <v>606</v>
      </c>
      <c r="AU97" s="311" t="s">
        <v>603</v>
      </c>
      <c r="AY97" s="311" t="s">
        <v>608</v>
      </c>
      <c r="BE97" s="334">
        <f>IF($U$97="základní",$N$97,0)</f>
        <v>0</v>
      </c>
      <c r="BF97" s="334">
        <f>IF($U$97="snížená",$N$97,0)</f>
        <v>0</v>
      </c>
      <c r="BG97" s="334">
        <f>IF($U$97="zákl. přenesená",$N$97,0)</f>
        <v>0</v>
      </c>
      <c r="BH97" s="334">
        <f>IF($U$97="sníž. přenesená",$N$97,0)</f>
        <v>0</v>
      </c>
      <c r="BI97" s="334">
        <f>IF($U$97="nulová",$N$97,0)</f>
        <v>0</v>
      </c>
      <c r="BJ97" s="311" t="s">
        <v>603</v>
      </c>
      <c r="BK97" s="334">
        <f>ROUND($L$97*$K$97,2)</f>
        <v>0</v>
      </c>
      <c r="BL97" s="311" t="s">
        <v>612</v>
      </c>
      <c r="BM97" s="311" t="s">
        <v>798</v>
      </c>
    </row>
    <row r="98" spans="2:65" s="311" customFormat="1" ht="16.149999999999999" customHeight="1">
      <c r="B98" s="374"/>
      <c r="E98" s="375"/>
      <c r="F98" s="467" t="s">
        <v>797</v>
      </c>
      <c r="G98" s="468"/>
      <c r="H98" s="468"/>
      <c r="I98" s="468"/>
      <c r="K98" s="376">
        <v>9</v>
      </c>
      <c r="R98" s="377"/>
      <c r="T98" s="378"/>
      <c r="AA98" s="379"/>
      <c r="AT98" s="375" t="s">
        <v>610</v>
      </c>
      <c r="AU98" s="375" t="s">
        <v>603</v>
      </c>
      <c r="AV98" s="375" t="s">
        <v>603</v>
      </c>
      <c r="AW98" s="375" t="s">
        <v>609</v>
      </c>
      <c r="AX98" s="375" t="s">
        <v>604</v>
      </c>
      <c r="AY98" s="375" t="s">
        <v>608</v>
      </c>
    </row>
    <row r="99" spans="2:65" s="311" customFormat="1" ht="13.9" customHeight="1">
      <c r="B99" s="315"/>
      <c r="C99" s="366" t="s">
        <v>796</v>
      </c>
      <c r="D99" s="366" t="s">
        <v>606</v>
      </c>
      <c r="E99" s="367" t="s">
        <v>795</v>
      </c>
      <c r="F99" s="455" t="s">
        <v>794</v>
      </c>
      <c r="G99" s="456"/>
      <c r="H99" s="456"/>
      <c r="I99" s="456"/>
      <c r="J99" s="368" t="s">
        <v>793</v>
      </c>
      <c r="K99" s="369">
        <v>1</v>
      </c>
      <c r="L99" s="457"/>
      <c r="M99" s="458"/>
      <c r="N99" s="459">
        <f>ROUND($L$99*$K$99,2)</f>
        <v>0</v>
      </c>
      <c r="O99" s="456"/>
      <c r="P99" s="456"/>
      <c r="Q99" s="456"/>
      <c r="R99" s="316"/>
      <c r="T99" s="370"/>
      <c r="U99" s="371" t="s">
        <v>605</v>
      </c>
      <c r="W99" s="372">
        <f>$V$99*$K$99</f>
        <v>0</v>
      </c>
      <c r="X99" s="372">
        <v>2.5999999999999998E-4</v>
      </c>
      <c r="Y99" s="372">
        <f>$X$99*$K$99</f>
        <v>2.5999999999999998E-4</v>
      </c>
      <c r="Z99" s="372">
        <v>0</v>
      </c>
      <c r="AA99" s="373">
        <f>$Z$99*$K$99</f>
        <v>0</v>
      </c>
      <c r="AR99" s="311" t="s">
        <v>612</v>
      </c>
      <c r="AT99" s="311" t="s">
        <v>606</v>
      </c>
      <c r="AU99" s="311" t="s">
        <v>603</v>
      </c>
      <c r="AY99" s="311" t="s">
        <v>608</v>
      </c>
      <c r="BE99" s="334">
        <f>IF($U$99="základní",$N$99,0)</f>
        <v>0</v>
      </c>
      <c r="BF99" s="334">
        <f>IF($U$99="snížená",$N$99,0)</f>
        <v>0</v>
      </c>
      <c r="BG99" s="334">
        <f>IF($U$99="zákl. přenesená",$N$99,0)</f>
        <v>0</v>
      </c>
      <c r="BH99" s="334">
        <f>IF($U$99="sníž. přenesená",$N$99,0)</f>
        <v>0</v>
      </c>
      <c r="BI99" s="334">
        <f>IF($U$99="nulová",$N$99,0)</f>
        <v>0</v>
      </c>
      <c r="BJ99" s="311" t="s">
        <v>603</v>
      </c>
      <c r="BK99" s="334">
        <f>ROUND($L$99*$K$99,2)</f>
        <v>0</v>
      </c>
      <c r="BL99" s="311" t="s">
        <v>612</v>
      </c>
      <c r="BM99" s="311" t="s">
        <v>792</v>
      </c>
    </row>
    <row r="100" spans="2:65" s="311" customFormat="1" ht="16.149999999999999" customHeight="1">
      <c r="B100" s="374"/>
      <c r="E100" s="375"/>
      <c r="F100" s="467" t="s">
        <v>604</v>
      </c>
      <c r="G100" s="468"/>
      <c r="H100" s="468"/>
      <c r="I100" s="468"/>
      <c r="K100" s="376">
        <v>1</v>
      </c>
      <c r="R100" s="377"/>
      <c r="T100" s="378"/>
      <c r="AA100" s="379"/>
      <c r="AT100" s="375" t="s">
        <v>610</v>
      </c>
      <c r="AU100" s="375" t="s">
        <v>603</v>
      </c>
      <c r="AV100" s="375" t="s">
        <v>603</v>
      </c>
      <c r="AW100" s="375" t="s">
        <v>609</v>
      </c>
      <c r="AX100" s="375" t="s">
        <v>604</v>
      </c>
      <c r="AY100" s="375" t="s">
        <v>608</v>
      </c>
    </row>
    <row r="101" spans="2:65" s="311" customFormat="1" ht="24" customHeight="1">
      <c r="B101" s="315"/>
      <c r="C101" s="366" t="s">
        <v>791</v>
      </c>
      <c r="D101" s="366" t="s">
        <v>606</v>
      </c>
      <c r="E101" s="367" t="s">
        <v>790</v>
      </c>
      <c r="F101" s="455" t="s">
        <v>789</v>
      </c>
      <c r="G101" s="456"/>
      <c r="H101" s="456"/>
      <c r="I101" s="456"/>
      <c r="J101" s="368" t="s">
        <v>296</v>
      </c>
      <c r="K101" s="369">
        <v>2</v>
      </c>
      <c r="L101" s="457"/>
      <c r="M101" s="458"/>
      <c r="N101" s="459">
        <f>ROUND($L$101*$K$101,2)</f>
        <v>0</v>
      </c>
      <c r="O101" s="456"/>
      <c r="P101" s="456"/>
      <c r="Q101" s="456"/>
      <c r="R101" s="316"/>
      <c r="T101" s="370"/>
      <c r="U101" s="371" t="s">
        <v>605</v>
      </c>
      <c r="W101" s="372">
        <f>$V$101*$K$101</f>
        <v>0</v>
      </c>
      <c r="X101" s="372">
        <v>0</v>
      </c>
      <c r="Y101" s="372">
        <f>$X$101*$K$101</f>
        <v>0</v>
      </c>
      <c r="Z101" s="372">
        <v>5.2999999999999998E-4</v>
      </c>
      <c r="AA101" s="373">
        <f>$Z$101*$K$101</f>
        <v>1.06E-3</v>
      </c>
      <c r="AR101" s="311" t="s">
        <v>612</v>
      </c>
      <c r="AT101" s="311" t="s">
        <v>606</v>
      </c>
      <c r="AU101" s="311" t="s">
        <v>603</v>
      </c>
      <c r="AY101" s="311" t="s">
        <v>608</v>
      </c>
      <c r="BE101" s="334">
        <f>IF($U$101="základní",$N$101,0)</f>
        <v>0</v>
      </c>
      <c r="BF101" s="334">
        <f>IF($U$101="snížená",$N$101,0)</f>
        <v>0</v>
      </c>
      <c r="BG101" s="334">
        <f>IF($U$101="zákl. přenesená",$N$101,0)</f>
        <v>0</v>
      </c>
      <c r="BH101" s="334">
        <f>IF($U$101="sníž. přenesená",$N$101,0)</f>
        <v>0</v>
      </c>
      <c r="BI101" s="334">
        <f>IF($U$101="nulová",$N$101,0)</f>
        <v>0</v>
      </c>
      <c r="BJ101" s="311" t="s">
        <v>603</v>
      </c>
      <c r="BK101" s="334">
        <f>ROUND($L$101*$K$101,2)</f>
        <v>0</v>
      </c>
      <c r="BL101" s="311" t="s">
        <v>612</v>
      </c>
      <c r="BM101" s="311" t="s">
        <v>788</v>
      </c>
    </row>
    <row r="102" spans="2:65" s="311" customFormat="1" ht="16.149999999999999" customHeight="1">
      <c r="B102" s="374"/>
      <c r="E102" s="375"/>
      <c r="F102" s="467" t="s">
        <v>603</v>
      </c>
      <c r="G102" s="468"/>
      <c r="H102" s="468"/>
      <c r="I102" s="468"/>
      <c r="K102" s="376">
        <v>2</v>
      </c>
      <c r="R102" s="377"/>
      <c r="T102" s="378"/>
      <c r="AA102" s="379"/>
      <c r="AT102" s="375" t="s">
        <v>610</v>
      </c>
      <c r="AU102" s="375" t="s">
        <v>603</v>
      </c>
      <c r="AV102" s="375" t="s">
        <v>603</v>
      </c>
      <c r="AW102" s="375" t="s">
        <v>609</v>
      </c>
      <c r="AX102" s="375" t="s">
        <v>604</v>
      </c>
      <c r="AY102" s="375" t="s">
        <v>608</v>
      </c>
    </row>
    <row r="103" spans="2:65" s="311" customFormat="1" ht="24" customHeight="1">
      <c r="B103" s="315"/>
      <c r="C103" s="366" t="s">
        <v>787</v>
      </c>
      <c r="D103" s="366" t="s">
        <v>606</v>
      </c>
      <c r="E103" s="367" t="s">
        <v>786</v>
      </c>
      <c r="F103" s="455" t="s">
        <v>785</v>
      </c>
      <c r="G103" s="456"/>
      <c r="H103" s="456"/>
      <c r="I103" s="456"/>
      <c r="J103" s="368" t="s">
        <v>296</v>
      </c>
      <c r="K103" s="369">
        <v>1</v>
      </c>
      <c r="L103" s="457"/>
      <c r="M103" s="458"/>
      <c r="N103" s="459">
        <f>ROUND($L$103*$K$103,2)</f>
        <v>0</v>
      </c>
      <c r="O103" s="456"/>
      <c r="P103" s="456"/>
      <c r="Q103" s="456"/>
      <c r="R103" s="316"/>
      <c r="T103" s="370"/>
      <c r="U103" s="371" t="s">
        <v>605</v>
      </c>
      <c r="W103" s="372">
        <f>$V$103*$K$103</f>
        <v>0</v>
      </c>
      <c r="X103" s="372">
        <v>2.2000000000000001E-4</v>
      </c>
      <c r="Y103" s="372">
        <f>$X$103*$K$103</f>
        <v>2.2000000000000001E-4</v>
      </c>
      <c r="Z103" s="372">
        <v>0</v>
      </c>
      <c r="AA103" s="373">
        <f>$Z$103*$K$103</f>
        <v>0</v>
      </c>
      <c r="AR103" s="311" t="s">
        <v>612</v>
      </c>
      <c r="AT103" s="311" t="s">
        <v>606</v>
      </c>
      <c r="AU103" s="311" t="s">
        <v>603</v>
      </c>
      <c r="AY103" s="311" t="s">
        <v>608</v>
      </c>
      <c r="BE103" s="334">
        <f>IF($U$103="základní",$N$103,0)</f>
        <v>0</v>
      </c>
      <c r="BF103" s="334">
        <f>IF($U$103="snížená",$N$103,0)</f>
        <v>0</v>
      </c>
      <c r="BG103" s="334">
        <f>IF($U$103="zákl. přenesená",$N$103,0)</f>
        <v>0</v>
      </c>
      <c r="BH103" s="334">
        <f>IF($U$103="sníž. přenesená",$N$103,0)</f>
        <v>0</v>
      </c>
      <c r="BI103" s="334">
        <f>IF($U$103="nulová",$N$103,0)</f>
        <v>0</v>
      </c>
      <c r="BJ103" s="311" t="s">
        <v>603</v>
      </c>
      <c r="BK103" s="334">
        <f>ROUND($L$103*$K$103,2)</f>
        <v>0</v>
      </c>
      <c r="BL103" s="311" t="s">
        <v>612</v>
      </c>
      <c r="BM103" s="311" t="s">
        <v>784</v>
      </c>
    </row>
    <row r="104" spans="2:65" s="311" customFormat="1" ht="16.149999999999999" customHeight="1">
      <c r="B104" s="374"/>
      <c r="E104" s="375"/>
      <c r="F104" s="467" t="s">
        <v>604</v>
      </c>
      <c r="G104" s="468"/>
      <c r="H104" s="468"/>
      <c r="I104" s="468"/>
      <c r="K104" s="376">
        <v>1</v>
      </c>
      <c r="R104" s="377"/>
      <c r="T104" s="378"/>
      <c r="AA104" s="379"/>
      <c r="AT104" s="375" t="s">
        <v>610</v>
      </c>
      <c r="AU104" s="375" t="s">
        <v>603</v>
      </c>
      <c r="AV104" s="375" t="s">
        <v>603</v>
      </c>
      <c r="AW104" s="375" t="s">
        <v>609</v>
      </c>
      <c r="AX104" s="375" t="s">
        <v>604</v>
      </c>
      <c r="AY104" s="375" t="s">
        <v>608</v>
      </c>
    </row>
    <row r="105" spans="2:65" s="311" customFormat="1" ht="24" customHeight="1">
      <c r="B105" s="315"/>
      <c r="C105" s="366" t="s">
        <v>783</v>
      </c>
      <c r="D105" s="366" t="s">
        <v>606</v>
      </c>
      <c r="E105" s="367" t="s">
        <v>782</v>
      </c>
      <c r="F105" s="455" t="s">
        <v>781</v>
      </c>
      <c r="G105" s="456"/>
      <c r="H105" s="456"/>
      <c r="I105" s="456"/>
      <c r="J105" s="368" t="s">
        <v>296</v>
      </c>
      <c r="K105" s="369">
        <v>1</v>
      </c>
      <c r="L105" s="457"/>
      <c r="M105" s="458"/>
      <c r="N105" s="459">
        <f>ROUND($L$105*$K$105,2)</f>
        <v>0</v>
      </c>
      <c r="O105" s="456"/>
      <c r="P105" s="456"/>
      <c r="Q105" s="456"/>
      <c r="R105" s="316"/>
      <c r="T105" s="370"/>
      <c r="U105" s="371" t="s">
        <v>605</v>
      </c>
      <c r="W105" s="372">
        <f>$V$105*$K$105</f>
        <v>0</v>
      </c>
      <c r="X105" s="372">
        <v>1.7000000000000001E-4</v>
      </c>
      <c r="Y105" s="372">
        <f>$X$105*$K$105</f>
        <v>1.7000000000000001E-4</v>
      </c>
      <c r="Z105" s="372">
        <v>0</v>
      </c>
      <c r="AA105" s="373">
        <f>$Z$105*$K$105</f>
        <v>0</v>
      </c>
      <c r="AR105" s="311" t="s">
        <v>612</v>
      </c>
      <c r="AT105" s="311" t="s">
        <v>606</v>
      </c>
      <c r="AU105" s="311" t="s">
        <v>603</v>
      </c>
      <c r="AY105" s="311" t="s">
        <v>608</v>
      </c>
      <c r="BE105" s="334">
        <f>IF($U$105="základní",$N$105,0)</f>
        <v>0</v>
      </c>
      <c r="BF105" s="334">
        <f>IF($U$105="snížená",$N$105,0)</f>
        <v>0</v>
      </c>
      <c r="BG105" s="334">
        <f>IF($U$105="zákl. přenesená",$N$105,0)</f>
        <v>0</v>
      </c>
      <c r="BH105" s="334">
        <f>IF($U$105="sníž. přenesená",$N$105,0)</f>
        <v>0</v>
      </c>
      <c r="BI105" s="334">
        <f>IF($U$105="nulová",$N$105,0)</f>
        <v>0</v>
      </c>
      <c r="BJ105" s="311" t="s">
        <v>603</v>
      </c>
      <c r="BK105" s="334">
        <f>ROUND($L$105*$K$105,2)</f>
        <v>0</v>
      </c>
      <c r="BL105" s="311" t="s">
        <v>612</v>
      </c>
      <c r="BM105" s="311" t="s">
        <v>780</v>
      </c>
    </row>
    <row r="106" spans="2:65" s="311" customFormat="1" ht="16.149999999999999" customHeight="1">
      <c r="B106" s="374"/>
      <c r="E106" s="375"/>
      <c r="F106" s="467" t="s">
        <v>604</v>
      </c>
      <c r="G106" s="468"/>
      <c r="H106" s="468"/>
      <c r="I106" s="468"/>
      <c r="K106" s="376">
        <v>1</v>
      </c>
      <c r="R106" s="377"/>
      <c r="T106" s="378"/>
      <c r="AA106" s="379"/>
      <c r="AT106" s="375" t="s">
        <v>610</v>
      </c>
      <c r="AU106" s="375" t="s">
        <v>603</v>
      </c>
      <c r="AV106" s="375" t="s">
        <v>603</v>
      </c>
      <c r="AW106" s="375" t="s">
        <v>609</v>
      </c>
      <c r="AX106" s="375" t="s">
        <v>604</v>
      </c>
      <c r="AY106" s="375" t="s">
        <v>608</v>
      </c>
    </row>
    <row r="107" spans="2:65" s="311" customFormat="1" ht="24" customHeight="1">
      <c r="B107" s="315"/>
      <c r="C107" s="366" t="s">
        <v>623</v>
      </c>
      <c r="D107" s="366" t="s">
        <v>606</v>
      </c>
      <c r="E107" s="367" t="s">
        <v>779</v>
      </c>
      <c r="F107" s="455" t="s">
        <v>778</v>
      </c>
      <c r="G107" s="456"/>
      <c r="H107" s="456"/>
      <c r="I107" s="456"/>
      <c r="J107" s="368" t="s">
        <v>296</v>
      </c>
      <c r="K107" s="369">
        <v>1</v>
      </c>
      <c r="L107" s="457"/>
      <c r="M107" s="458"/>
      <c r="N107" s="459">
        <f>ROUND($L$107*$K$107,2)</f>
        <v>0</v>
      </c>
      <c r="O107" s="456"/>
      <c r="P107" s="456"/>
      <c r="Q107" s="456"/>
      <c r="R107" s="316"/>
      <c r="T107" s="370"/>
      <c r="U107" s="371" t="s">
        <v>605</v>
      </c>
      <c r="W107" s="372">
        <f>$V$107*$K$107</f>
        <v>0</v>
      </c>
      <c r="X107" s="372">
        <v>3.0000000000000001E-5</v>
      </c>
      <c r="Y107" s="372">
        <f>$X$107*$K$107</f>
        <v>3.0000000000000001E-5</v>
      </c>
      <c r="Z107" s="372">
        <v>0</v>
      </c>
      <c r="AA107" s="373">
        <f>$Z$107*$K$107</f>
        <v>0</v>
      </c>
      <c r="AR107" s="311" t="s">
        <v>612</v>
      </c>
      <c r="AT107" s="311" t="s">
        <v>606</v>
      </c>
      <c r="AU107" s="311" t="s">
        <v>603</v>
      </c>
      <c r="AY107" s="311" t="s">
        <v>608</v>
      </c>
      <c r="BE107" s="334">
        <f>IF($U$107="základní",$N$107,0)</f>
        <v>0</v>
      </c>
      <c r="BF107" s="334">
        <f>IF($U$107="snížená",$N$107,0)</f>
        <v>0</v>
      </c>
      <c r="BG107" s="334">
        <f>IF($U$107="zákl. přenesená",$N$107,0)</f>
        <v>0</v>
      </c>
      <c r="BH107" s="334">
        <f>IF($U$107="sníž. přenesená",$N$107,0)</f>
        <v>0</v>
      </c>
      <c r="BI107" s="334">
        <f>IF($U$107="nulová",$N$107,0)</f>
        <v>0</v>
      </c>
      <c r="BJ107" s="311" t="s">
        <v>603</v>
      </c>
      <c r="BK107" s="334">
        <f>ROUND($L$107*$K$107,2)</f>
        <v>0</v>
      </c>
      <c r="BL107" s="311" t="s">
        <v>612</v>
      </c>
      <c r="BM107" s="311" t="s">
        <v>777</v>
      </c>
    </row>
    <row r="108" spans="2:65" s="311" customFormat="1" ht="16.149999999999999" customHeight="1">
      <c r="B108" s="374"/>
      <c r="E108" s="375"/>
      <c r="F108" s="467" t="s">
        <v>604</v>
      </c>
      <c r="G108" s="468"/>
      <c r="H108" s="468"/>
      <c r="I108" s="468"/>
      <c r="K108" s="376">
        <v>1</v>
      </c>
      <c r="R108" s="377"/>
      <c r="T108" s="378"/>
      <c r="AA108" s="379"/>
      <c r="AT108" s="375" t="s">
        <v>610</v>
      </c>
      <c r="AU108" s="375" t="s">
        <v>603</v>
      </c>
      <c r="AV108" s="375" t="s">
        <v>603</v>
      </c>
      <c r="AW108" s="375" t="s">
        <v>609</v>
      </c>
      <c r="AX108" s="375" t="s">
        <v>604</v>
      </c>
      <c r="AY108" s="375" t="s">
        <v>608</v>
      </c>
    </row>
    <row r="109" spans="2:65" s="311" customFormat="1" ht="24" customHeight="1">
      <c r="B109" s="315"/>
      <c r="C109" s="366" t="s">
        <v>776</v>
      </c>
      <c r="D109" s="366" t="s">
        <v>606</v>
      </c>
      <c r="E109" s="367" t="s">
        <v>775</v>
      </c>
      <c r="F109" s="455" t="s">
        <v>774</v>
      </c>
      <c r="G109" s="456"/>
      <c r="H109" s="456"/>
      <c r="I109" s="456"/>
      <c r="J109" s="368" t="s">
        <v>296</v>
      </c>
      <c r="K109" s="369">
        <v>1</v>
      </c>
      <c r="L109" s="457"/>
      <c r="M109" s="458"/>
      <c r="N109" s="459">
        <f>ROUND($L$109*$K$109,2)</f>
        <v>0</v>
      </c>
      <c r="O109" s="456"/>
      <c r="P109" s="456"/>
      <c r="Q109" s="456"/>
      <c r="R109" s="316"/>
      <c r="T109" s="370"/>
      <c r="U109" s="371" t="s">
        <v>605</v>
      </c>
      <c r="W109" s="372">
        <f>$V$109*$K$109</f>
        <v>0</v>
      </c>
      <c r="X109" s="372">
        <v>1.4999999999999999E-4</v>
      </c>
      <c r="Y109" s="372">
        <f>$X$109*$K$109</f>
        <v>1.4999999999999999E-4</v>
      </c>
      <c r="Z109" s="372">
        <v>0</v>
      </c>
      <c r="AA109" s="373">
        <f>$Z$109*$K$109</f>
        <v>0</v>
      </c>
      <c r="AR109" s="311" t="s">
        <v>612</v>
      </c>
      <c r="AT109" s="311" t="s">
        <v>606</v>
      </c>
      <c r="AU109" s="311" t="s">
        <v>603</v>
      </c>
      <c r="AY109" s="311" t="s">
        <v>608</v>
      </c>
      <c r="BE109" s="334">
        <f>IF($U$109="základní",$N$109,0)</f>
        <v>0</v>
      </c>
      <c r="BF109" s="334">
        <f>IF($U$109="snížená",$N$109,0)</f>
        <v>0</v>
      </c>
      <c r="BG109" s="334">
        <f>IF($U$109="zákl. přenesená",$N$109,0)</f>
        <v>0</v>
      </c>
      <c r="BH109" s="334">
        <f>IF($U$109="sníž. přenesená",$N$109,0)</f>
        <v>0</v>
      </c>
      <c r="BI109" s="334">
        <f>IF($U$109="nulová",$N$109,0)</f>
        <v>0</v>
      </c>
      <c r="BJ109" s="311" t="s">
        <v>603</v>
      </c>
      <c r="BK109" s="334">
        <f>ROUND($L$109*$K$109,2)</f>
        <v>0</v>
      </c>
      <c r="BL109" s="311" t="s">
        <v>612</v>
      </c>
      <c r="BM109" s="311" t="s">
        <v>773</v>
      </c>
    </row>
    <row r="110" spans="2:65" s="311" customFormat="1" ht="16.149999999999999" customHeight="1">
      <c r="B110" s="374"/>
      <c r="E110" s="375"/>
      <c r="F110" s="467" t="s">
        <v>604</v>
      </c>
      <c r="G110" s="468"/>
      <c r="H110" s="468"/>
      <c r="I110" s="468"/>
      <c r="K110" s="376">
        <v>1</v>
      </c>
      <c r="R110" s="377"/>
      <c r="T110" s="378"/>
      <c r="AA110" s="379"/>
      <c r="AT110" s="375" t="s">
        <v>610</v>
      </c>
      <c r="AU110" s="375" t="s">
        <v>603</v>
      </c>
      <c r="AV110" s="375" t="s">
        <v>603</v>
      </c>
      <c r="AW110" s="375" t="s">
        <v>609</v>
      </c>
      <c r="AX110" s="375" t="s">
        <v>604</v>
      </c>
      <c r="AY110" s="375" t="s">
        <v>608</v>
      </c>
    </row>
    <row r="111" spans="2:65" s="311" customFormat="1" ht="24" customHeight="1">
      <c r="B111" s="315"/>
      <c r="C111" s="366" t="s">
        <v>772</v>
      </c>
      <c r="D111" s="366" t="s">
        <v>606</v>
      </c>
      <c r="E111" s="367" t="s">
        <v>771</v>
      </c>
      <c r="F111" s="455" t="s">
        <v>770</v>
      </c>
      <c r="G111" s="456"/>
      <c r="H111" s="456"/>
      <c r="I111" s="456"/>
      <c r="J111" s="368" t="s">
        <v>296</v>
      </c>
      <c r="K111" s="369">
        <v>3</v>
      </c>
      <c r="L111" s="457"/>
      <c r="M111" s="458"/>
      <c r="N111" s="459">
        <f>ROUND($L$111*$K$111,2)</f>
        <v>0</v>
      </c>
      <c r="O111" s="456"/>
      <c r="P111" s="456"/>
      <c r="Q111" s="456"/>
      <c r="R111" s="316"/>
      <c r="T111" s="370"/>
      <c r="U111" s="371" t="s">
        <v>605</v>
      </c>
      <c r="W111" s="372">
        <f>$V$111*$K$111</f>
        <v>0</v>
      </c>
      <c r="X111" s="372">
        <v>2.0000000000000002E-5</v>
      </c>
      <c r="Y111" s="372">
        <f>$X$111*$K$111</f>
        <v>6.0000000000000008E-5</v>
      </c>
      <c r="Z111" s="372">
        <v>0</v>
      </c>
      <c r="AA111" s="373">
        <f>$Z$111*$K$111</f>
        <v>0</v>
      </c>
      <c r="AR111" s="311" t="s">
        <v>612</v>
      </c>
      <c r="AT111" s="311" t="s">
        <v>606</v>
      </c>
      <c r="AU111" s="311" t="s">
        <v>603</v>
      </c>
      <c r="AY111" s="311" t="s">
        <v>608</v>
      </c>
      <c r="BE111" s="334">
        <f>IF($U$111="základní",$N$111,0)</f>
        <v>0</v>
      </c>
      <c r="BF111" s="334">
        <f>IF($U$111="snížená",$N$111,0)</f>
        <v>0</v>
      </c>
      <c r="BG111" s="334">
        <f>IF($U$111="zákl. přenesená",$N$111,0)</f>
        <v>0</v>
      </c>
      <c r="BH111" s="334">
        <f>IF($U$111="sníž. přenesená",$N$111,0)</f>
        <v>0</v>
      </c>
      <c r="BI111" s="334">
        <f>IF($U$111="nulová",$N$111,0)</f>
        <v>0</v>
      </c>
      <c r="BJ111" s="311" t="s">
        <v>603</v>
      </c>
      <c r="BK111" s="334">
        <f>ROUND($L$111*$K$111,2)</f>
        <v>0</v>
      </c>
      <c r="BL111" s="311" t="s">
        <v>612</v>
      </c>
      <c r="BM111" s="311" t="s">
        <v>769</v>
      </c>
    </row>
    <row r="112" spans="2:65" s="311" customFormat="1" ht="16.149999999999999" customHeight="1">
      <c r="B112" s="374"/>
      <c r="E112" s="375"/>
      <c r="F112" s="467" t="s">
        <v>768</v>
      </c>
      <c r="G112" s="468"/>
      <c r="H112" s="468"/>
      <c r="I112" s="468"/>
      <c r="K112" s="376">
        <v>3</v>
      </c>
      <c r="R112" s="377"/>
      <c r="T112" s="378"/>
      <c r="AA112" s="379"/>
      <c r="AT112" s="375" t="s">
        <v>610</v>
      </c>
      <c r="AU112" s="375" t="s">
        <v>603</v>
      </c>
      <c r="AV112" s="375" t="s">
        <v>603</v>
      </c>
      <c r="AW112" s="375" t="s">
        <v>609</v>
      </c>
      <c r="AX112" s="375" t="s">
        <v>604</v>
      </c>
      <c r="AY112" s="375" t="s">
        <v>608</v>
      </c>
    </row>
    <row r="113" spans="2:65" s="311" customFormat="1" ht="24" customHeight="1">
      <c r="B113" s="315"/>
      <c r="C113" s="386" t="s">
        <v>767</v>
      </c>
      <c r="D113" s="386" t="s">
        <v>622</v>
      </c>
      <c r="E113" s="387" t="s">
        <v>766</v>
      </c>
      <c r="F113" s="471" t="s">
        <v>765</v>
      </c>
      <c r="G113" s="472"/>
      <c r="H113" s="472"/>
      <c r="I113" s="472"/>
      <c r="J113" s="388" t="s">
        <v>296</v>
      </c>
      <c r="K113" s="389">
        <v>1</v>
      </c>
      <c r="L113" s="473"/>
      <c r="M113" s="474"/>
      <c r="N113" s="475">
        <f>ROUND($L$113*$K$113,2)</f>
        <v>0</v>
      </c>
      <c r="O113" s="456"/>
      <c r="P113" s="456"/>
      <c r="Q113" s="456"/>
      <c r="R113" s="316"/>
      <c r="T113" s="370"/>
      <c r="U113" s="371" t="s">
        <v>605</v>
      </c>
      <c r="W113" s="372">
        <f>$V$113*$K$113</f>
        <v>0</v>
      </c>
      <c r="X113" s="372">
        <v>5.2999999999999998E-4</v>
      </c>
      <c r="Y113" s="372">
        <f>$X$113*$K$113</f>
        <v>5.2999999999999998E-4</v>
      </c>
      <c r="Z113" s="372">
        <v>0</v>
      </c>
      <c r="AA113" s="373">
        <f>$Z$113*$K$113</f>
        <v>0</v>
      </c>
      <c r="AR113" s="311" t="s">
        <v>623</v>
      </c>
      <c r="AT113" s="311" t="s">
        <v>622</v>
      </c>
      <c r="AU113" s="311" t="s">
        <v>603</v>
      </c>
      <c r="AY113" s="311" t="s">
        <v>608</v>
      </c>
      <c r="BE113" s="334">
        <f>IF($U$113="základní",$N$113,0)</f>
        <v>0</v>
      </c>
      <c r="BF113" s="334">
        <f>IF($U$113="snížená",$N$113,0)</f>
        <v>0</v>
      </c>
      <c r="BG113" s="334">
        <f>IF($U$113="zákl. přenesená",$N$113,0)</f>
        <v>0</v>
      </c>
      <c r="BH113" s="334">
        <f>IF($U$113="sníž. přenesená",$N$113,0)</f>
        <v>0</v>
      </c>
      <c r="BI113" s="334">
        <f>IF($U$113="nulová",$N$113,0)</f>
        <v>0</v>
      </c>
      <c r="BJ113" s="311" t="s">
        <v>603</v>
      </c>
      <c r="BK113" s="334">
        <f>ROUND($L$113*$K$113,2)</f>
        <v>0</v>
      </c>
      <c r="BL113" s="311" t="s">
        <v>612</v>
      </c>
      <c r="BM113" s="311" t="s">
        <v>764</v>
      </c>
    </row>
    <row r="114" spans="2:65" s="311" customFormat="1" ht="16.149999999999999" customHeight="1">
      <c r="B114" s="374"/>
      <c r="E114" s="375"/>
      <c r="F114" s="467" t="s">
        <v>604</v>
      </c>
      <c r="G114" s="468"/>
      <c r="H114" s="468"/>
      <c r="I114" s="468"/>
      <c r="K114" s="376">
        <v>1</v>
      </c>
      <c r="R114" s="377"/>
      <c r="T114" s="378"/>
      <c r="AA114" s="379"/>
      <c r="AT114" s="375" t="s">
        <v>610</v>
      </c>
      <c r="AU114" s="375" t="s">
        <v>603</v>
      </c>
      <c r="AV114" s="375" t="s">
        <v>603</v>
      </c>
      <c r="AW114" s="375" t="s">
        <v>609</v>
      </c>
      <c r="AX114" s="375" t="s">
        <v>604</v>
      </c>
      <c r="AY114" s="375" t="s">
        <v>608</v>
      </c>
    </row>
    <row r="115" spans="2:65" s="311" customFormat="1" ht="24" customHeight="1">
      <c r="B115" s="315"/>
      <c r="C115" s="386" t="s">
        <v>763</v>
      </c>
      <c r="D115" s="386" t="s">
        <v>622</v>
      </c>
      <c r="E115" s="387" t="s">
        <v>762</v>
      </c>
      <c r="F115" s="471" t="s">
        <v>761</v>
      </c>
      <c r="G115" s="472"/>
      <c r="H115" s="472"/>
      <c r="I115" s="472"/>
      <c r="J115" s="388" t="s">
        <v>296</v>
      </c>
      <c r="K115" s="389">
        <v>2</v>
      </c>
      <c r="L115" s="473"/>
      <c r="M115" s="474"/>
      <c r="N115" s="475">
        <f>ROUND($L$115*$K$115,2)</f>
        <v>0</v>
      </c>
      <c r="O115" s="456"/>
      <c r="P115" s="456"/>
      <c r="Q115" s="456"/>
      <c r="R115" s="316"/>
      <c r="T115" s="370"/>
      <c r="U115" s="371" t="s">
        <v>605</v>
      </c>
      <c r="W115" s="372">
        <f>$V$115*$K$115</f>
        <v>0</v>
      </c>
      <c r="X115" s="372">
        <v>1.9000000000000001E-4</v>
      </c>
      <c r="Y115" s="372">
        <f>$X$115*$K$115</f>
        <v>3.8000000000000002E-4</v>
      </c>
      <c r="Z115" s="372">
        <v>0</v>
      </c>
      <c r="AA115" s="373">
        <f>$Z$115*$K$115</f>
        <v>0</v>
      </c>
      <c r="AR115" s="311" t="s">
        <v>623</v>
      </c>
      <c r="AT115" s="311" t="s">
        <v>622</v>
      </c>
      <c r="AU115" s="311" t="s">
        <v>603</v>
      </c>
      <c r="AY115" s="311" t="s">
        <v>608</v>
      </c>
      <c r="BE115" s="334">
        <f>IF($U$115="základní",$N$115,0)</f>
        <v>0</v>
      </c>
      <c r="BF115" s="334">
        <f>IF($U$115="snížená",$N$115,0)</f>
        <v>0</v>
      </c>
      <c r="BG115" s="334">
        <f>IF($U$115="zákl. přenesená",$N$115,0)</f>
        <v>0</v>
      </c>
      <c r="BH115" s="334">
        <f>IF($U$115="sníž. přenesená",$N$115,0)</f>
        <v>0</v>
      </c>
      <c r="BI115" s="334">
        <f>IF($U$115="nulová",$N$115,0)</f>
        <v>0</v>
      </c>
      <c r="BJ115" s="311" t="s">
        <v>603</v>
      </c>
      <c r="BK115" s="334">
        <f>ROUND($L$115*$K$115,2)</f>
        <v>0</v>
      </c>
      <c r="BL115" s="311" t="s">
        <v>612</v>
      </c>
      <c r="BM115" s="311" t="s">
        <v>760</v>
      </c>
    </row>
    <row r="116" spans="2:65" s="311" customFormat="1" ht="13.9" customHeight="1">
      <c r="B116" s="315"/>
      <c r="C116" s="366" t="s">
        <v>759</v>
      </c>
      <c r="D116" s="366" t="s">
        <v>606</v>
      </c>
      <c r="E116" s="367" t="s">
        <v>758</v>
      </c>
      <c r="F116" s="455" t="s">
        <v>757</v>
      </c>
      <c r="G116" s="456"/>
      <c r="H116" s="456"/>
      <c r="I116" s="456"/>
      <c r="J116" s="368" t="s">
        <v>296</v>
      </c>
      <c r="K116" s="369">
        <v>3</v>
      </c>
      <c r="L116" s="457"/>
      <c r="M116" s="458"/>
      <c r="N116" s="459">
        <f>ROUND($L$116*$K$116,2)</f>
        <v>0</v>
      </c>
      <c r="O116" s="456"/>
      <c r="P116" s="456"/>
      <c r="Q116" s="456"/>
      <c r="R116" s="316"/>
      <c r="T116" s="370"/>
      <c r="U116" s="371" t="s">
        <v>605</v>
      </c>
      <c r="W116" s="372">
        <f>$V$116*$K$116</f>
        <v>0</v>
      </c>
      <c r="X116" s="372">
        <v>2.0000000000000002E-5</v>
      </c>
      <c r="Y116" s="372">
        <f>$X$116*$K$116</f>
        <v>6.0000000000000008E-5</v>
      </c>
      <c r="Z116" s="372">
        <v>0</v>
      </c>
      <c r="AA116" s="373">
        <f>$Z$116*$K$116</f>
        <v>0</v>
      </c>
      <c r="AR116" s="311" t="s">
        <v>612</v>
      </c>
      <c r="AT116" s="311" t="s">
        <v>606</v>
      </c>
      <c r="AU116" s="311" t="s">
        <v>603</v>
      </c>
      <c r="AY116" s="311" t="s">
        <v>608</v>
      </c>
      <c r="BE116" s="334">
        <f>IF($U$116="základní",$N$116,0)</f>
        <v>0</v>
      </c>
      <c r="BF116" s="334">
        <f>IF($U$116="snížená",$N$116,0)</f>
        <v>0</v>
      </c>
      <c r="BG116" s="334">
        <f>IF($U$116="zákl. přenesená",$N$116,0)</f>
        <v>0</v>
      </c>
      <c r="BH116" s="334">
        <f>IF($U$116="sníž. přenesená",$N$116,0)</f>
        <v>0</v>
      </c>
      <c r="BI116" s="334">
        <f>IF($U$116="nulová",$N$116,0)</f>
        <v>0</v>
      </c>
      <c r="BJ116" s="311" t="s">
        <v>603</v>
      </c>
      <c r="BK116" s="334">
        <f>ROUND($L$116*$K$116,2)</f>
        <v>0</v>
      </c>
      <c r="BL116" s="311" t="s">
        <v>612</v>
      </c>
      <c r="BM116" s="311" t="s">
        <v>756</v>
      </c>
    </row>
    <row r="117" spans="2:65" s="311" customFormat="1" ht="16.149999999999999" customHeight="1">
      <c r="B117" s="374"/>
      <c r="E117" s="375"/>
      <c r="F117" s="467" t="s">
        <v>39</v>
      </c>
      <c r="G117" s="468"/>
      <c r="H117" s="468"/>
      <c r="I117" s="468"/>
      <c r="K117" s="376">
        <v>3</v>
      </c>
      <c r="R117" s="377"/>
      <c r="T117" s="378"/>
      <c r="AA117" s="379"/>
      <c r="AT117" s="375" t="s">
        <v>610</v>
      </c>
      <c r="AU117" s="375" t="s">
        <v>603</v>
      </c>
      <c r="AV117" s="375" t="s">
        <v>603</v>
      </c>
      <c r="AW117" s="375" t="s">
        <v>609</v>
      </c>
      <c r="AX117" s="375" t="s">
        <v>604</v>
      </c>
      <c r="AY117" s="375" t="s">
        <v>608</v>
      </c>
    </row>
    <row r="118" spans="2:65" s="311" customFormat="1" ht="24" customHeight="1">
      <c r="B118" s="315"/>
      <c r="C118" s="386" t="s">
        <v>755</v>
      </c>
      <c r="D118" s="386" t="s">
        <v>622</v>
      </c>
      <c r="E118" s="387" t="s">
        <v>754</v>
      </c>
      <c r="F118" s="471" t="s">
        <v>753</v>
      </c>
      <c r="G118" s="472"/>
      <c r="H118" s="472"/>
      <c r="I118" s="472"/>
      <c r="J118" s="388" t="s">
        <v>296</v>
      </c>
      <c r="K118" s="389">
        <v>3</v>
      </c>
      <c r="L118" s="473"/>
      <c r="M118" s="474"/>
      <c r="N118" s="475">
        <f>ROUND($L$118*$K$118,2)</f>
        <v>0</v>
      </c>
      <c r="O118" s="456"/>
      <c r="P118" s="456"/>
      <c r="Q118" s="456"/>
      <c r="R118" s="316"/>
      <c r="T118" s="370"/>
      <c r="U118" s="371" t="s">
        <v>605</v>
      </c>
      <c r="W118" s="372">
        <f>$V$118*$K$118</f>
        <v>0</v>
      </c>
      <c r="X118" s="372">
        <v>4.8000000000000001E-4</v>
      </c>
      <c r="Y118" s="372">
        <f>$X$118*$K$118</f>
        <v>1.4400000000000001E-3</v>
      </c>
      <c r="Z118" s="372">
        <v>0</v>
      </c>
      <c r="AA118" s="373">
        <f>$Z$118*$K$118</f>
        <v>0</v>
      </c>
      <c r="AR118" s="311" t="s">
        <v>623</v>
      </c>
      <c r="AT118" s="311" t="s">
        <v>622</v>
      </c>
      <c r="AU118" s="311" t="s">
        <v>603</v>
      </c>
      <c r="AY118" s="311" t="s">
        <v>608</v>
      </c>
      <c r="BE118" s="334">
        <f>IF($U$118="základní",$N$118,0)</f>
        <v>0</v>
      </c>
      <c r="BF118" s="334">
        <f>IF($U$118="snížená",$N$118,0)</f>
        <v>0</v>
      </c>
      <c r="BG118" s="334">
        <f>IF($U$118="zákl. přenesená",$N$118,0)</f>
        <v>0</v>
      </c>
      <c r="BH118" s="334">
        <f>IF($U$118="sníž. přenesená",$N$118,0)</f>
        <v>0</v>
      </c>
      <c r="BI118" s="334">
        <f>IF($U$118="nulová",$N$118,0)</f>
        <v>0</v>
      </c>
      <c r="BJ118" s="311" t="s">
        <v>603</v>
      </c>
      <c r="BK118" s="334">
        <f>ROUND($L$118*$K$118,2)</f>
        <v>0</v>
      </c>
      <c r="BL118" s="311" t="s">
        <v>612</v>
      </c>
      <c r="BM118" s="311" t="s">
        <v>752</v>
      </c>
    </row>
    <row r="119" spans="2:65" s="311" customFormat="1" ht="13.9" customHeight="1">
      <c r="B119" s="315"/>
      <c r="C119" s="366" t="s">
        <v>751</v>
      </c>
      <c r="D119" s="366" t="s">
        <v>606</v>
      </c>
      <c r="E119" s="367" t="s">
        <v>750</v>
      </c>
      <c r="F119" s="455" t="s">
        <v>749</v>
      </c>
      <c r="G119" s="456"/>
      <c r="H119" s="456"/>
      <c r="I119" s="456"/>
      <c r="J119" s="368" t="s">
        <v>296</v>
      </c>
      <c r="K119" s="369">
        <v>2</v>
      </c>
      <c r="L119" s="457"/>
      <c r="M119" s="458"/>
      <c r="N119" s="459">
        <f>ROUND($L$119*$K$119,2)</f>
        <v>0</v>
      </c>
      <c r="O119" s="456"/>
      <c r="P119" s="456"/>
      <c r="Q119" s="456"/>
      <c r="R119" s="316"/>
      <c r="T119" s="370"/>
      <c r="U119" s="371" t="s">
        <v>605</v>
      </c>
      <c r="W119" s="372">
        <f>$V$119*$K$119</f>
        <v>0</v>
      </c>
      <c r="X119" s="372">
        <v>0</v>
      </c>
      <c r="Y119" s="372">
        <f>$X$119*$K$119</f>
        <v>0</v>
      </c>
      <c r="Z119" s="372">
        <v>5.4900000000000001E-3</v>
      </c>
      <c r="AA119" s="373">
        <f>$Z$119*$K$119</f>
        <v>1.098E-2</v>
      </c>
      <c r="AR119" s="311" t="s">
        <v>612</v>
      </c>
      <c r="AT119" s="311" t="s">
        <v>606</v>
      </c>
      <c r="AU119" s="311" t="s">
        <v>603</v>
      </c>
      <c r="AY119" s="311" t="s">
        <v>608</v>
      </c>
      <c r="BE119" s="334">
        <f>IF($U$119="základní",$N$119,0)</f>
        <v>0</v>
      </c>
      <c r="BF119" s="334">
        <f>IF($U$119="snížená",$N$119,0)</f>
        <v>0</v>
      </c>
      <c r="BG119" s="334">
        <f>IF($U$119="zákl. přenesená",$N$119,0)</f>
        <v>0</v>
      </c>
      <c r="BH119" s="334">
        <f>IF($U$119="sníž. přenesená",$N$119,0)</f>
        <v>0</v>
      </c>
      <c r="BI119" s="334">
        <f>IF($U$119="nulová",$N$119,0)</f>
        <v>0</v>
      </c>
      <c r="BJ119" s="311" t="s">
        <v>603</v>
      </c>
      <c r="BK119" s="334">
        <f>ROUND($L$119*$K$119,2)</f>
        <v>0</v>
      </c>
      <c r="BL119" s="311" t="s">
        <v>612</v>
      </c>
      <c r="BM119" s="311" t="s">
        <v>748</v>
      </c>
    </row>
    <row r="120" spans="2:65" s="311" customFormat="1" ht="16.149999999999999" customHeight="1">
      <c r="B120" s="374"/>
      <c r="E120" s="375"/>
      <c r="F120" s="467" t="s">
        <v>603</v>
      </c>
      <c r="G120" s="468"/>
      <c r="H120" s="468"/>
      <c r="I120" s="468"/>
      <c r="K120" s="376">
        <v>2</v>
      </c>
      <c r="R120" s="377"/>
      <c r="T120" s="378"/>
      <c r="AA120" s="379"/>
      <c r="AT120" s="375" t="s">
        <v>610</v>
      </c>
      <c r="AU120" s="375" t="s">
        <v>603</v>
      </c>
      <c r="AV120" s="375" t="s">
        <v>603</v>
      </c>
      <c r="AW120" s="375" t="s">
        <v>609</v>
      </c>
      <c r="AX120" s="375" t="s">
        <v>604</v>
      </c>
      <c r="AY120" s="375" t="s">
        <v>608</v>
      </c>
    </row>
    <row r="121" spans="2:65" s="311" customFormat="1" ht="24" customHeight="1">
      <c r="B121" s="315"/>
      <c r="C121" s="366" t="s">
        <v>747</v>
      </c>
      <c r="D121" s="366" t="s">
        <v>606</v>
      </c>
      <c r="E121" s="367" t="s">
        <v>746</v>
      </c>
      <c r="F121" s="455" t="s">
        <v>745</v>
      </c>
      <c r="G121" s="456"/>
      <c r="H121" s="456"/>
      <c r="I121" s="456"/>
      <c r="J121" s="368" t="s">
        <v>296</v>
      </c>
      <c r="K121" s="369">
        <v>4</v>
      </c>
      <c r="L121" s="457"/>
      <c r="M121" s="458"/>
      <c r="N121" s="459">
        <f>ROUND($L$121*$K$121,2)</f>
        <v>0</v>
      </c>
      <c r="O121" s="456"/>
      <c r="P121" s="456"/>
      <c r="Q121" s="456"/>
      <c r="R121" s="316"/>
      <c r="T121" s="370"/>
      <c r="U121" s="371" t="s">
        <v>605</v>
      </c>
      <c r="W121" s="372">
        <f>$V$121*$K$121</f>
        <v>0</v>
      </c>
      <c r="X121" s="372">
        <v>3.3600000000000001E-3</v>
      </c>
      <c r="Y121" s="372">
        <f>$X$121*$K$121</f>
        <v>1.3440000000000001E-2</v>
      </c>
      <c r="Z121" s="372">
        <v>0</v>
      </c>
      <c r="AA121" s="373">
        <f>$Z$121*$K$121</f>
        <v>0</v>
      </c>
      <c r="AR121" s="311" t="s">
        <v>612</v>
      </c>
      <c r="AT121" s="311" t="s">
        <v>606</v>
      </c>
      <c r="AU121" s="311" t="s">
        <v>603</v>
      </c>
      <c r="AY121" s="311" t="s">
        <v>608</v>
      </c>
      <c r="BE121" s="334">
        <f>IF($U$121="základní",$N$121,0)</f>
        <v>0</v>
      </c>
      <c r="BF121" s="334">
        <f>IF($U$121="snížená",$N$121,0)</f>
        <v>0</v>
      </c>
      <c r="BG121" s="334">
        <f>IF($U$121="zákl. přenesená",$N$121,0)</f>
        <v>0</v>
      </c>
      <c r="BH121" s="334">
        <f>IF($U$121="sníž. přenesená",$N$121,0)</f>
        <v>0</v>
      </c>
      <c r="BI121" s="334">
        <f>IF($U$121="nulová",$N$121,0)</f>
        <v>0</v>
      </c>
      <c r="BJ121" s="311" t="s">
        <v>603</v>
      </c>
      <c r="BK121" s="334">
        <f>ROUND($L$121*$K$121,2)</f>
        <v>0</v>
      </c>
      <c r="BL121" s="311" t="s">
        <v>612</v>
      </c>
      <c r="BM121" s="311" t="s">
        <v>744</v>
      </c>
    </row>
    <row r="122" spans="2:65" s="311" customFormat="1" ht="16.149999999999999" customHeight="1">
      <c r="B122" s="374"/>
      <c r="E122" s="375"/>
      <c r="F122" s="467" t="s">
        <v>737</v>
      </c>
      <c r="G122" s="468"/>
      <c r="H122" s="468"/>
      <c r="I122" s="468"/>
      <c r="K122" s="376">
        <v>4</v>
      </c>
      <c r="R122" s="377"/>
      <c r="T122" s="378"/>
      <c r="AA122" s="379"/>
      <c r="AT122" s="375" t="s">
        <v>610</v>
      </c>
      <c r="AU122" s="375" t="s">
        <v>603</v>
      </c>
      <c r="AV122" s="375" t="s">
        <v>603</v>
      </c>
      <c r="AW122" s="375" t="s">
        <v>609</v>
      </c>
      <c r="AX122" s="375" t="s">
        <v>604</v>
      </c>
      <c r="AY122" s="375" t="s">
        <v>608</v>
      </c>
    </row>
    <row r="123" spans="2:65" s="311" customFormat="1" ht="24" customHeight="1">
      <c r="B123" s="315"/>
      <c r="C123" s="366" t="s">
        <v>743</v>
      </c>
      <c r="D123" s="366" t="s">
        <v>606</v>
      </c>
      <c r="E123" s="367" t="s">
        <v>742</v>
      </c>
      <c r="F123" s="455" t="s">
        <v>741</v>
      </c>
      <c r="G123" s="456"/>
      <c r="H123" s="456"/>
      <c r="I123" s="456"/>
      <c r="J123" s="368" t="s">
        <v>166</v>
      </c>
      <c r="K123" s="369">
        <v>69</v>
      </c>
      <c r="L123" s="457"/>
      <c r="M123" s="458"/>
      <c r="N123" s="459">
        <f>ROUND($L$123*$K$123,2)</f>
        <v>0</v>
      </c>
      <c r="O123" s="456"/>
      <c r="P123" s="456"/>
      <c r="Q123" s="456"/>
      <c r="R123" s="316"/>
      <c r="T123" s="370"/>
      <c r="U123" s="371" t="s">
        <v>605</v>
      </c>
      <c r="W123" s="372">
        <f>$V$123*$K$123</f>
        <v>0</v>
      </c>
      <c r="X123" s="372">
        <v>1.9000000000000001E-4</v>
      </c>
      <c r="Y123" s="372">
        <f>$X$123*$K$123</f>
        <v>1.311E-2</v>
      </c>
      <c r="Z123" s="372">
        <v>0</v>
      </c>
      <c r="AA123" s="373">
        <f>$Z$123*$K$123</f>
        <v>0</v>
      </c>
      <c r="AR123" s="311" t="s">
        <v>612</v>
      </c>
      <c r="AT123" s="311" t="s">
        <v>606</v>
      </c>
      <c r="AU123" s="311" t="s">
        <v>603</v>
      </c>
      <c r="AY123" s="311" t="s">
        <v>608</v>
      </c>
      <c r="BE123" s="334">
        <f>IF($U$123="základní",$N$123,0)</f>
        <v>0</v>
      </c>
      <c r="BF123" s="334">
        <f>IF($U$123="snížená",$N$123,0)</f>
        <v>0</v>
      </c>
      <c r="BG123" s="334">
        <f>IF($U$123="zákl. přenesená",$N$123,0)</f>
        <v>0</v>
      </c>
      <c r="BH123" s="334">
        <f>IF($U$123="sníž. přenesená",$N$123,0)</f>
        <v>0</v>
      </c>
      <c r="BI123" s="334">
        <f>IF($U$123="nulová",$N$123,0)</f>
        <v>0</v>
      </c>
      <c r="BJ123" s="311" t="s">
        <v>603</v>
      </c>
      <c r="BK123" s="334">
        <f>ROUND($L$123*$K$123,2)</f>
        <v>0</v>
      </c>
      <c r="BL123" s="311" t="s">
        <v>612</v>
      </c>
      <c r="BM123" s="311" t="s">
        <v>740</v>
      </c>
    </row>
    <row r="124" spans="2:65" s="311" customFormat="1" ht="16.149999999999999" customHeight="1">
      <c r="B124" s="374"/>
      <c r="E124" s="375"/>
      <c r="F124" s="467" t="s">
        <v>739</v>
      </c>
      <c r="G124" s="468"/>
      <c r="H124" s="468"/>
      <c r="I124" s="468"/>
      <c r="K124" s="376">
        <v>69</v>
      </c>
      <c r="R124" s="377"/>
      <c r="T124" s="378"/>
      <c r="AA124" s="379"/>
      <c r="AT124" s="375" t="s">
        <v>610</v>
      </c>
      <c r="AU124" s="375" t="s">
        <v>603</v>
      </c>
      <c r="AV124" s="375" t="s">
        <v>603</v>
      </c>
      <c r="AW124" s="375" t="s">
        <v>609</v>
      </c>
      <c r="AX124" s="375" t="s">
        <v>127</v>
      </c>
      <c r="AY124" s="375" t="s">
        <v>608</v>
      </c>
    </row>
    <row r="125" spans="2:65" s="311" customFormat="1" ht="16.149999999999999" customHeight="1">
      <c r="B125" s="380"/>
      <c r="E125" s="381" t="s">
        <v>732</v>
      </c>
      <c r="F125" s="469" t="s">
        <v>738</v>
      </c>
      <c r="G125" s="470"/>
      <c r="H125" s="470"/>
      <c r="I125" s="470"/>
      <c r="K125" s="382">
        <v>69</v>
      </c>
      <c r="R125" s="383"/>
      <c r="T125" s="384"/>
      <c r="AA125" s="385"/>
      <c r="AT125" s="381" t="s">
        <v>610</v>
      </c>
      <c r="AU125" s="381" t="s">
        <v>603</v>
      </c>
      <c r="AV125" s="381" t="s">
        <v>737</v>
      </c>
      <c r="AW125" s="381" t="s">
        <v>609</v>
      </c>
      <c r="AX125" s="381" t="s">
        <v>604</v>
      </c>
      <c r="AY125" s="381" t="s">
        <v>608</v>
      </c>
    </row>
    <row r="126" spans="2:65" s="311" customFormat="1" ht="24" customHeight="1">
      <c r="B126" s="315"/>
      <c r="C126" s="366" t="s">
        <v>736</v>
      </c>
      <c r="D126" s="366" t="s">
        <v>606</v>
      </c>
      <c r="E126" s="367" t="s">
        <v>735</v>
      </c>
      <c r="F126" s="455" t="s">
        <v>734</v>
      </c>
      <c r="G126" s="456"/>
      <c r="H126" s="456"/>
      <c r="I126" s="456"/>
      <c r="J126" s="368" t="s">
        <v>166</v>
      </c>
      <c r="K126" s="369">
        <v>69</v>
      </c>
      <c r="L126" s="457"/>
      <c r="M126" s="458"/>
      <c r="N126" s="459">
        <f>ROUND($L$126*$K$126,2)</f>
        <v>0</v>
      </c>
      <c r="O126" s="456"/>
      <c r="P126" s="456"/>
      <c r="Q126" s="456"/>
      <c r="R126" s="316"/>
      <c r="T126" s="370"/>
      <c r="U126" s="371" t="s">
        <v>605</v>
      </c>
      <c r="W126" s="372">
        <f>$V$126*$K$126</f>
        <v>0</v>
      </c>
      <c r="X126" s="372">
        <v>1.0000000000000001E-5</v>
      </c>
      <c r="Y126" s="372">
        <f>$X$126*$K$126</f>
        <v>6.9000000000000008E-4</v>
      </c>
      <c r="Z126" s="372">
        <v>0</v>
      </c>
      <c r="AA126" s="373">
        <f>$Z$126*$K$126</f>
        <v>0</v>
      </c>
      <c r="AR126" s="311" t="s">
        <v>612</v>
      </c>
      <c r="AT126" s="311" t="s">
        <v>606</v>
      </c>
      <c r="AU126" s="311" t="s">
        <v>603</v>
      </c>
      <c r="AY126" s="311" t="s">
        <v>608</v>
      </c>
      <c r="BE126" s="334">
        <f>IF($U$126="základní",$N$126,0)</f>
        <v>0</v>
      </c>
      <c r="BF126" s="334">
        <f>IF($U$126="snížená",$N$126,0)</f>
        <v>0</v>
      </c>
      <c r="BG126" s="334">
        <f>IF($U$126="zákl. přenesená",$N$126,0)</f>
        <v>0</v>
      </c>
      <c r="BH126" s="334">
        <f>IF($U$126="sníž. přenesená",$N$126,0)</f>
        <v>0</v>
      </c>
      <c r="BI126" s="334">
        <f>IF($U$126="nulová",$N$126,0)</f>
        <v>0</v>
      </c>
      <c r="BJ126" s="311" t="s">
        <v>603</v>
      </c>
      <c r="BK126" s="334">
        <f>ROUND($L$126*$K$126,2)</f>
        <v>0</v>
      </c>
      <c r="BL126" s="311" t="s">
        <v>612</v>
      </c>
      <c r="BM126" s="311" t="s">
        <v>733</v>
      </c>
    </row>
    <row r="127" spans="2:65" s="311" customFormat="1" ht="16.149999999999999" customHeight="1">
      <c r="B127" s="374"/>
      <c r="E127" s="375"/>
      <c r="F127" s="467" t="s">
        <v>732</v>
      </c>
      <c r="G127" s="468"/>
      <c r="H127" s="468"/>
      <c r="I127" s="468"/>
      <c r="K127" s="376">
        <v>69</v>
      </c>
      <c r="R127" s="377"/>
      <c r="T127" s="378"/>
      <c r="AA127" s="379"/>
      <c r="AT127" s="375" t="s">
        <v>610</v>
      </c>
      <c r="AU127" s="375" t="s">
        <v>603</v>
      </c>
      <c r="AV127" s="375" t="s">
        <v>603</v>
      </c>
      <c r="AW127" s="375" t="s">
        <v>609</v>
      </c>
      <c r="AX127" s="375" t="s">
        <v>604</v>
      </c>
      <c r="AY127" s="375" t="s">
        <v>608</v>
      </c>
    </row>
    <row r="128" spans="2:65" s="311" customFormat="1" ht="24" customHeight="1">
      <c r="B128" s="315"/>
      <c r="C128" s="366" t="s">
        <v>731</v>
      </c>
      <c r="D128" s="366" t="s">
        <v>606</v>
      </c>
      <c r="E128" s="367" t="s">
        <v>730</v>
      </c>
      <c r="F128" s="455" t="s">
        <v>729</v>
      </c>
      <c r="G128" s="456"/>
      <c r="H128" s="456"/>
      <c r="I128" s="456"/>
      <c r="J128" s="368" t="s">
        <v>61</v>
      </c>
      <c r="K128" s="369">
        <v>1.2E-2</v>
      </c>
      <c r="L128" s="457"/>
      <c r="M128" s="458"/>
      <c r="N128" s="459">
        <f>ROUND($L$128*$K$128,2)</f>
        <v>0</v>
      </c>
      <c r="O128" s="456"/>
      <c r="P128" s="456"/>
      <c r="Q128" s="456"/>
      <c r="R128" s="316"/>
      <c r="T128" s="370"/>
      <c r="U128" s="371" t="s">
        <v>605</v>
      </c>
      <c r="W128" s="372">
        <f>$V$128*$K$128</f>
        <v>0</v>
      </c>
      <c r="X128" s="372">
        <v>0</v>
      </c>
      <c r="Y128" s="372">
        <f>$X$128*$K$128</f>
        <v>0</v>
      </c>
      <c r="Z128" s="372">
        <v>0</v>
      </c>
      <c r="AA128" s="373">
        <f>$Z$128*$K$128</f>
        <v>0</v>
      </c>
      <c r="AR128" s="311" t="s">
        <v>612</v>
      </c>
      <c r="AT128" s="311" t="s">
        <v>606</v>
      </c>
      <c r="AU128" s="311" t="s">
        <v>603</v>
      </c>
      <c r="AY128" s="311" t="s">
        <v>608</v>
      </c>
      <c r="BE128" s="334">
        <f>IF($U$128="základní",$N$128,0)</f>
        <v>0</v>
      </c>
      <c r="BF128" s="334">
        <f>IF($U$128="snížená",$N$128,0)</f>
        <v>0</v>
      </c>
      <c r="BG128" s="334">
        <f>IF($U$128="zákl. přenesená",$N$128,0)</f>
        <v>0</v>
      </c>
      <c r="BH128" s="334">
        <f>IF($U$128="sníž. přenesená",$N$128,0)</f>
        <v>0</v>
      </c>
      <c r="BI128" s="334">
        <f>IF($U$128="nulová",$N$128,0)</f>
        <v>0</v>
      </c>
      <c r="BJ128" s="311" t="s">
        <v>603</v>
      </c>
      <c r="BK128" s="334">
        <f>ROUND($L$128*$K$128,2)</f>
        <v>0</v>
      </c>
      <c r="BL128" s="311" t="s">
        <v>612</v>
      </c>
      <c r="BM128" s="311" t="s">
        <v>728</v>
      </c>
    </row>
    <row r="129" spans="2:65" s="311" customFormat="1" ht="24" customHeight="1">
      <c r="B129" s="315"/>
      <c r="C129" s="366" t="s">
        <v>727</v>
      </c>
      <c r="D129" s="366" t="s">
        <v>606</v>
      </c>
      <c r="E129" s="367" t="s">
        <v>726</v>
      </c>
      <c r="F129" s="455" t="s">
        <v>725</v>
      </c>
      <c r="G129" s="456"/>
      <c r="H129" s="456"/>
      <c r="I129" s="456"/>
      <c r="J129" s="368" t="s">
        <v>61</v>
      </c>
      <c r="K129" s="369">
        <v>5.1999999999999998E-2</v>
      </c>
      <c r="L129" s="457"/>
      <c r="M129" s="458"/>
      <c r="N129" s="459">
        <f>ROUND($L$129*$K$129,2)</f>
        <v>0</v>
      </c>
      <c r="O129" s="456"/>
      <c r="P129" s="456"/>
      <c r="Q129" s="456"/>
      <c r="R129" s="316"/>
      <c r="T129" s="370"/>
      <c r="U129" s="371" t="s">
        <v>605</v>
      </c>
      <c r="W129" s="372">
        <f>$V$129*$K$129</f>
        <v>0</v>
      </c>
      <c r="X129" s="372">
        <v>0</v>
      </c>
      <c r="Y129" s="372">
        <f>$X$129*$K$129</f>
        <v>0</v>
      </c>
      <c r="Z129" s="372">
        <v>0</v>
      </c>
      <c r="AA129" s="373">
        <f>$Z$129*$K$129</f>
        <v>0</v>
      </c>
      <c r="AR129" s="311" t="s">
        <v>612</v>
      </c>
      <c r="AT129" s="311" t="s">
        <v>606</v>
      </c>
      <c r="AU129" s="311" t="s">
        <v>603</v>
      </c>
      <c r="AY129" s="311" t="s">
        <v>608</v>
      </c>
      <c r="BE129" s="334">
        <f>IF($U$129="základní",$N$129,0)</f>
        <v>0</v>
      </c>
      <c r="BF129" s="334">
        <f>IF($U$129="snížená",$N$129,0)</f>
        <v>0</v>
      </c>
      <c r="BG129" s="334">
        <f>IF($U$129="zákl. přenesená",$N$129,0)</f>
        <v>0</v>
      </c>
      <c r="BH129" s="334">
        <f>IF($U$129="sníž. přenesená",$N$129,0)</f>
        <v>0</v>
      </c>
      <c r="BI129" s="334">
        <f>IF($U$129="nulová",$N$129,0)</f>
        <v>0</v>
      </c>
      <c r="BJ129" s="311" t="s">
        <v>603</v>
      </c>
      <c r="BK129" s="334">
        <f>ROUND($L$129*$K$129,2)</f>
        <v>0</v>
      </c>
      <c r="BL129" s="311" t="s">
        <v>612</v>
      </c>
      <c r="BM129" s="311" t="s">
        <v>724</v>
      </c>
    </row>
    <row r="130" spans="2:65" s="356" customFormat="1" ht="30.6" customHeight="1">
      <c r="B130" s="357"/>
      <c r="D130" s="365" t="s">
        <v>723</v>
      </c>
      <c r="E130" s="365"/>
      <c r="F130" s="365"/>
      <c r="G130" s="365"/>
      <c r="H130" s="365"/>
      <c r="I130" s="365"/>
      <c r="J130" s="365"/>
      <c r="K130" s="365"/>
      <c r="L130" s="365"/>
      <c r="M130" s="365"/>
      <c r="N130" s="476">
        <f>N131+N133+N135+N137+N139+N141+N143+N145+N147+N149+N151+N153+N155+N157+N159+N161+N163+N164+N165+N167+N169+N171</f>
        <v>0</v>
      </c>
      <c r="O130" s="465"/>
      <c r="P130" s="465"/>
      <c r="Q130" s="465"/>
      <c r="R130" s="359"/>
      <c r="T130" s="360"/>
      <c r="W130" s="361">
        <f>SUM($W$131:$W$171)</f>
        <v>0</v>
      </c>
      <c r="Y130" s="361">
        <f>SUM($Y$131:$Y$171)</f>
        <v>0.14391999999999999</v>
      </c>
      <c r="AA130" s="362">
        <f>SUM($AA$131:$AA$171)</f>
        <v>0</v>
      </c>
      <c r="AR130" s="363" t="s">
        <v>603</v>
      </c>
      <c r="AT130" s="363" t="s">
        <v>607</v>
      </c>
      <c r="AU130" s="363" t="s">
        <v>604</v>
      </c>
      <c r="AY130" s="363" t="s">
        <v>608</v>
      </c>
      <c r="BK130" s="364">
        <f>SUM($BK$131:$BK$171)</f>
        <v>0</v>
      </c>
    </row>
    <row r="131" spans="2:65" s="311" customFormat="1" ht="13.9" customHeight="1">
      <c r="B131" s="315"/>
      <c r="C131" s="366" t="s">
        <v>722</v>
      </c>
      <c r="D131" s="366" t="s">
        <v>606</v>
      </c>
      <c r="E131" s="367" t="s">
        <v>721</v>
      </c>
      <c r="F131" s="455" t="s">
        <v>720</v>
      </c>
      <c r="G131" s="456"/>
      <c r="H131" s="456"/>
      <c r="I131" s="456"/>
      <c r="J131" s="368" t="s">
        <v>296</v>
      </c>
      <c r="K131" s="369">
        <v>1</v>
      </c>
      <c r="L131" s="457"/>
      <c r="M131" s="458"/>
      <c r="N131" s="459">
        <f>ROUND($L$131*$K$131,2)</f>
        <v>0</v>
      </c>
      <c r="O131" s="456"/>
      <c r="P131" s="456"/>
      <c r="Q131" s="456"/>
      <c r="R131" s="316"/>
      <c r="T131" s="370"/>
      <c r="U131" s="371" t="s">
        <v>605</v>
      </c>
      <c r="W131" s="372">
        <f>$V$131*$K$131</f>
        <v>0</v>
      </c>
      <c r="X131" s="372">
        <v>9.2200000000000008E-3</v>
      </c>
      <c r="Y131" s="372">
        <f>$X$131*$K$131</f>
        <v>9.2200000000000008E-3</v>
      </c>
      <c r="Z131" s="372">
        <v>0</v>
      </c>
      <c r="AA131" s="373">
        <f>$Z$131*$K$131</f>
        <v>0</v>
      </c>
      <c r="AR131" s="311" t="s">
        <v>612</v>
      </c>
      <c r="AT131" s="311" t="s">
        <v>606</v>
      </c>
      <c r="AU131" s="311" t="s">
        <v>603</v>
      </c>
      <c r="AY131" s="311" t="s">
        <v>608</v>
      </c>
      <c r="BE131" s="334">
        <f>IF($U$131="základní",$N$131,0)</f>
        <v>0</v>
      </c>
      <c r="BF131" s="334">
        <f>IF($U$131="snížená",$N$131,0)</f>
        <v>0</v>
      </c>
      <c r="BG131" s="334">
        <f>IF($U$131="zákl. přenesená",$N$131,0)</f>
        <v>0</v>
      </c>
      <c r="BH131" s="334">
        <f>IF($U$131="sníž. přenesená",$N$131,0)</f>
        <v>0</v>
      </c>
      <c r="BI131" s="334">
        <f>IF($U$131="nulová",$N$131,0)</f>
        <v>0</v>
      </c>
      <c r="BJ131" s="311" t="s">
        <v>603</v>
      </c>
      <c r="BK131" s="334">
        <f>ROUND($L$131*$K$131,2)</f>
        <v>0</v>
      </c>
      <c r="BL131" s="311" t="s">
        <v>612</v>
      </c>
      <c r="BM131" s="311" t="s">
        <v>719</v>
      </c>
    </row>
    <row r="132" spans="2:65" s="311" customFormat="1" ht="16.149999999999999" customHeight="1">
      <c r="B132" s="374"/>
      <c r="E132" s="375"/>
      <c r="F132" s="467" t="s">
        <v>604</v>
      </c>
      <c r="G132" s="468"/>
      <c r="H132" s="468"/>
      <c r="I132" s="468"/>
      <c r="K132" s="376">
        <v>1</v>
      </c>
      <c r="R132" s="377"/>
      <c r="T132" s="378"/>
      <c r="AA132" s="379"/>
      <c r="AT132" s="375" t="s">
        <v>610</v>
      </c>
      <c r="AU132" s="375" t="s">
        <v>603</v>
      </c>
      <c r="AV132" s="375" t="s">
        <v>603</v>
      </c>
      <c r="AW132" s="375" t="s">
        <v>609</v>
      </c>
      <c r="AX132" s="375" t="s">
        <v>604</v>
      </c>
      <c r="AY132" s="375" t="s">
        <v>608</v>
      </c>
    </row>
    <row r="133" spans="2:65" s="311" customFormat="1" ht="13.9" customHeight="1">
      <c r="B133" s="315"/>
      <c r="C133" s="386" t="s">
        <v>718</v>
      </c>
      <c r="D133" s="386" t="s">
        <v>622</v>
      </c>
      <c r="E133" s="387" t="s">
        <v>717</v>
      </c>
      <c r="F133" s="471" t="s">
        <v>716</v>
      </c>
      <c r="G133" s="472"/>
      <c r="H133" s="472"/>
      <c r="I133" s="472"/>
      <c r="J133" s="388" t="s">
        <v>296</v>
      </c>
      <c r="K133" s="389">
        <v>1</v>
      </c>
      <c r="L133" s="473"/>
      <c r="M133" s="474"/>
      <c r="N133" s="475">
        <f>ROUND($L$133*$K$133,2)</f>
        <v>0</v>
      </c>
      <c r="O133" s="456"/>
      <c r="P133" s="456"/>
      <c r="Q133" s="456"/>
      <c r="R133" s="316"/>
      <c r="T133" s="370"/>
      <c r="U133" s="371" t="s">
        <v>605</v>
      </c>
      <c r="W133" s="372">
        <f>$V$133*$K$133</f>
        <v>0</v>
      </c>
      <c r="X133" s="372">
        <v>1.4500000000000001E-2</v>
      </c>
      <c r="Y133" s="372">
        <f>$X$133*$K$133</f>
        <v>1.4500000000000001E-2</v>
      </c>
      <c r="Z133" s="372">
        <v>0</v>
      </c>
      <c r="AA133" s="373">
        <f>$Z$133*$K$133</f>
        <v>0</v>
      </c>
      <c r="AR133" s="311" t="s">
        <v>623</v>
      </c>
      <c r="AT133" s="311" t="s">
        <v>622</v>
      </c>
      <c r="AU133" s="311" t="s">
        <v>603</v>
      </c>
      <c r="AY133" s="311" t="s">
        <v>608</v>
      </c>
      <c r="BE133" s="334">
        <f>IF($U$133="základní",$N$133,0)</f>
        <v>0</v>
      </c>
      <c r="BF133" s="334">
        <f>IF($U$133="snížená",$N$133,0)</f>
        <v>0</v>
      </c>
      <c r="BG133" s="334">
        <f>IF($U$133="zákl. přenesená",$N$133,0)</f>
        <v>0</v>
      </c>
      <c r="BH133" s="334">
        <f>IF($U$133="sníž. přenesená",$N$133,0)</f>
        <v>0</v>
      </c>
      <c r="BI133" s="334">
        <f>IF($U$133="nulová",$N$133,0)</f>
        <v>0</v>
      </c>
      <c r="BJ133" s="311" t="s">
        <v>603</v>
      </c>
      <c r="BK133" s="334">
        <f>ROUND($L$133*$K$133,2)</f>
        <v>0</v>
      </c>
      <c r="BL133" s="311" t="s">
        <v>612</v>
      </c>
      <c r="BM133" s="311" t="s">
        <v>715</v>
      </c>
    </row>
    <row r="134" spans="2:65" s="311" customFormat="1" ht="16.149999999999999" customHeight="1">
      <c r="B134" s="374"/>
      <c r="E134" s="375"/>
      <c r="F134" s="467" t="s">
        <v>604</v>
      </c>
      <c r="G134" s="468"/>
      <c r="H134" s="468"/>
      <c r="I134" s="468"/>
      <c r="K134" s="376">
        <v>1</v>
      </c>
      <c r="R134" s="377"/>
      <c r="T134" s="378"/>
      <c r="AA134" s="379"/>
      <c r="AT134" s="375" t="s">
        <v>610</v>
      </c>
      <c r="AU134" s="375" t="s">
        <v>603</v>
      </c>
      <c r="AV134" s="375" t="s">
        <v>603</v>
      </c>
      <c r="AW134" s="375" t="s">
        <v>609</v>
      </c>
      <c r="AX134" s="375" t="s">
        <v>604</v>
      </c>
      <c r="AY134" s="375" t="s">
        <v>608</v>
      </c>
    </row>
    <row r="135" spans="2:65" s="311" customFormat="1" ht="13.9" customHeight="1">
      <c r="B135" s="315"/>
      <c r="C135" s="386" t="s">
        <v>714</v>
      </c>
      <c r="D135" s="386" t="s">
        <v>622</v>
      </c>
      <c r="E135" s="387" t="s">
        <v>713</v>
      </c>
      <c r="F135" s="471" t="s">
        <v>712</v>
      </c>
      <c r="G135" s="472"/>
      <c r="H135" s="472"/>
      <c r="I135" s="472"/>
      <c r="J135" s="388" t="s">
        <v>296</v>
      </c>
      <c r="K135" s="389">
        <v>1</v>
      </c>
      <c r="L135" s="473"/>
      <c r="M135" s="474"/>
      <c r="N135" s="475">
        <f>ROUND($L$135*$K$135,2)</f>
        <v>0</v>
      </c>
      <c r="O135" s="456"/>
      <c r="P135" s="456"/>
      <c r="Q135" s="456"/>
      <c r="R135" s="316"/>
      <c r="T135" s="370"/>
      <c r="U135" s="371" t="s">
        <v>605</v>
      </c>
      <c r="W135" s="372">
        <f>$V$135*$K$135</f>
        <v>0</v>
      </c>
      <c r="X135" s="372">
        <v>1.4500000000000001E-2</v>
      </c>
      <c r="Y135" s="372">
        <f>$X$135*$K$135</f>
        <v>1.4500000000000001E-2</v>
      </c>
      <c r="Z135" s="372">
        <v>0</v>
      </c>
      <c r="AA135" s="373">
        <f>$Z$135*$K$135</f>
        <v>0</v>
      </c>
      <c r="AR135" s="311" t="s">
        <v>623</v>
      </c>
      <c r="AT135" s="311" t="s">
        <v>622</v>
      </c>
      <c r="AU135" s="311" t="s">
        <v>603</v>
      </c>
      <c r="AY135" s="311" t="s">
        <v>608</v>
      </c>
      <c r="BE135" s="334">
        <f>IF($U$135="základní",$N$135,0)</f>
        <v>0</v>
      </c>
      <c r="BF135" s="334">
        <f>IF($U$135="snížená",$N$135,0)</f>
        <v>0</v>
      </c>
      <c r="BG135" s="334">
        <f>IF($U$135="zákl. přenesená",$N$135,0)</f>
        <v>0</v>
      </c>
      <c r="BH135" s="334">
        <f>IF($U$135="sníž. přenesená",$N$135,0)</f>
        <v>0</v>
      </c>
      <c r="BI135" s="334">
        <f>IF($U$135="nulová",$N$135,0)</f>
        <v>0</v>
      </c>
      <c r="BJ135" s="311" t="s">
        <v>603</v>
      </c>
      <c r="BK135" s="334">
        <f>ROUND($L$135*$K$135,2)</f>
        <v>0</v>
      </c>
      <c r="BL135" s="311" t="s">
        <v>612</v>
      </c>
      <c r="BM135" s="311" t="s">
        <v>711</v>
      </c>
    </row>
    <row r="136" spans="2:65" s="311" customFormat="1" ht="16.149999999999999" customHeight="1">
      <c r="B136" s="374"/>
      <c r="E136" s="375"/>
      <c r="F136" s="467" t="s">
        <v>604</v>
      </c>
      <c r="G136" s="468"/>
      <c r="H136" s="468"/>
      <c r="I136" s="468"/>
      <c r="K136" s="376">
        <v>1</v>
      </c>
      <c r="R136" s="377"/>
      <c r="T136" s="378"/>
      <c r="AA136" s="379"/>
      <c r="AT136" s="375" t="s">
        <v>610</v>
      </c>
      <c r="AU136" s="375" t="s">
        <v>603</v>
      </c>
      <c r="AV136" s="375" t="s">
        <v>603</v>
      </c>
      <c r="AW136" s="375" t="s">
        <v>609</v>
      </c>
      <c r="AX136" s="375" t="s">
        <v>604</v>
      </c>
      <c r="AY136" s="375" t="s">
        <v>608</v>
      </c>
    </row>
    <row r="137" spans="2:65" s="311" customFormat="1" ht="13.9" customHeight="1">
      <c r="B137" s="315"/>
      <c r="C137" s="386" t="s">
        <v>710</v>
      </c>
      <c r="D137" s="386" t="s">
        <v>622</v>
      </c>
      <c r="E137" s="387" t="s">
        <v>709</v>
      </c>
      <c r="F137" s="471" t="s">
        <v>708</v>
      </c>
      <c r="G137" s="472"/>
      <c r="H137" s="472"/>
      <c r="I137" s="472"/>
      <c r="J137" s="388" t="s">
        <v>296</v>
      </c>
      <c r="K137" s="389">
        <v>1</v>
      </c>
      <c r="L137" s="473"/>
      <c r="M137" s="474"/>
      <c r="N137" s="475">
        <f>ROUND($L$137*$K$137,2)</f>
        <v>0</v>
      </c>
      <c r="O137" s="456"/>
      <c r="P137" s="456"/>
      <c r="Q137" s="456"/>
      <c r="R137" s="316"/>
      <c r="T137" s="370"/>
      <c r="U137" s="371" t="s">
        <v>605</v>
      </c>
      <c r="W137" s="372">
        <f>$V$137*$K$137</f>
        <v>0</v>
      </c>
      <c r="X137" s="372">
        <v>1.4500000000000001E-2</v>
      </c>
      <c r="Y137" s="372">
        <f>$X$137*$K$137</f>
        <v>1.4500000000000001E-2</v>
      </c>
      <c r="Z137" s="372">
        <v>0</v>
      </c>
      <c r="AA137" s="373">
        <f>$Z$137*$K$137</f>
        <v>0</v>
      </c>
      <c r="AR137" s="311" t="s">
        <v>623</v>
      </c>
      <c r="AT137" s="311" t="s">
        <v>622</v>
      </c>
      <c r="AU137" s="311" t="s">
        <v>603</v>
      </c>
      <c r="AY137" s="311" t="s">
        <v>608</v>
      </c>
      <c r="BE137" s="334">
        <f>IF($U$137="základní",$N$137,0)</f>
        <v>0</v>
      </c>
      <c r="BF137" s="334">
        <f>IF($U$137="snížená",$N$137,0)</f>
        <v>0</v>
      </c>
      <c r="BG137" s="334">
        <f>IF($U$137="zákl. přenesená",$N$137,0)</f>
        <v>0</v>
      </c>
      <c r="BH137" s="334">
        <f>IF($U$137="sníž. přenesená",$N$137,0)</f>
        <v>0</v>
      </c>
      <c r="BI137" s="334">
        <f>IF($U$137="nulová",$N$137,0)</f>
        <v>0</v>
      </c>
      <c r="BJ137" s="311" t="s">
        <v>603</v>
      </c>
      <c r="BK137" s="334">
        <f>ROUND($L$137*$K$137,2)</f>
        <v>0</v>
      </c>
      <c r="BL137" s="311" t="s">
        <v>612</v>
      </c>
      <c r="BM137" s="311" t="s">
        <v>707</v>
      </c>
    </row>
    <row r="138" spans="2:65" s="311" customFormat="1" ht="16.149999999999999" customHeight="1">
      <c r="B138" s="374"/>
      <c r="E138" s="375"/>
      <c r="F138" s="467" t="s">
        <v>604</v>
      </c>
      <c r="G138" s="468"/>
      <c r="H138" s="468"/>
      <c r="I138" s="468"/>
      <c r="K138" s="376">
        <v>1</v>
      </c>
      <c r="R138" s="377"/>
      <c r="T138" s="378"/>
      <c r="AA138" s="379"/>
      <c r="AT138" s="375" t="s">
        <v>610</v>
      </c>
      <c r="AU138" s="375" t="s">
        <v>603</v>
      </c>
      <c r="AV138" s="375" t="s">
        <v>603</v>
      </c>
      <c r="AW138" s="375" t="s">
        <v>609</v>
      </c>
      <c r="AX138" s="375" t="s">
        <v>604</v>
      </c>
      <c r="AY138" s="375" t="s">
        <v>608</v>
      </c>
    </row>
    <row r="139" spans="2:65" s="311" customFormat="1" ht="13.9" customHeight="1">
      <c r="B139" s="315"/>
      <c r="C139" s="386" t="s">
        <v>706</v>
      </c>
      <c r="D139" s="386" t="s">
        <v>622</v>
      </c>
      <c r="E139" s="387" t="s">
        <v>705</v>
      </c>
      <c r="F139" s="471" t="s">
        <v>704</v>
      </c>
      <c r="G139" s="472"/>
      <c r="H139" s="472"/>
      <c r="I139" s="472"/>
      <c r="J139" s="388" t="s">
        <v>296</v>
      </c>
      <c r="K139" s="389">
        <v>1</v>
      </c>
      <c r="L139" s="473"/>
      <c r="M139" s="474"/>
      <c r="N139" s="475">
        <f>ROUND($L$139*$K$139,2)</f>
        <v>0</v>
      </c>
      <c r="O139" s="456"/>
      <c r="P139" s="456"/>
      <c r="Q139" s="456"/>
      <c r="R139" s="316"/>
      <c r="T139" s="370"/>
      <c r="U139" s="371" t="s">
        <v>605</v>
      </c>
      <c r="W139" s="372">
        <f>$V$139*$K$139</f>
        <v>0</v>
      </c>
      <c r="X139" s="372">
        <v>1.4500000000000001E-2</v>
      </c>
      <c r="Y139" s="372">
        <f>$X$139*$K$139</f>
        <v>1.4500000000000001E-2</v>
      </c>
      <c r="Z139" s="372">
        <v>0</v>
      </c>
      <c r="AA139" s="373">
        <f>$Z$139*$K$139</f>
        <v>0</v>
      </c>
      <c r="AR139" s="311" t="s">
        <v>623</v>
      </c>
      <c r="AT139" s="311" t="s">
        <v>622</v>
      </c>
      <c r="AU139" s="311" t="s">
        <v>603</v>
      </c>
      <c r="AY139" s="311" t="s">
        <v>608</v>
      </c>
      <c r="BE139" s="334">
        <f>IF($U$139="základní",$N$139,0)</f>
        <v>0</v>
      </c>
      <c r="BF139" s="334">
        <f>IF($U$139="snížená",$N$139,0)</f>
        <v>0</v>
      </c>
      <c r="BG139" s="334">
        <f>IF($U$139="zákl. přenesená",$N$139,0)</f>
        <v>0</v>
      </c>
      <c r="BH139" s="334">
        <f>IF($U$139="sníž. přenesená",$N$139,0)</f>
        <v>0</v>
      </c>
      <c r="BI139" s="334">
        <f>IF($U$139="nulová",$N$139,0)</f>
        <v>0</v>
      </c>
      <c r="BJ139" s="311" t="s">
        <v>603</v>
      </c>
      <c r="BK139" s="334">
        <f>ROUND($L$139*$K$139,2)</f>
        <v>0</v>
      </c>
      <c r="BL139" s="311" t="s">
        <v>612</v>
      </c>
      <c r="BM139" s="311" t="s">
        <v>703</v>
      </c>
    </row>
    <row r="140" spans="2:65" s="311" customFormat="1" ht="16.149999999999999" customHeight="1">
      <c r="B140" s="374"/>
      <c r="E140" s="375"/>
      <c r="F140" s="467" t="s">
        <v>604</v>
      </c>
      <c r="G140" s="468"/>
      <c r="H140" s="468"/>
      <c r="I140" s="468"/>
      <c r="K140" s="376">
        <v>1</v>
      </c>
      <c r="R140" s="377"/>
      <c r="T140" s="378"/>
      <c r="AA140" s="379"/>
      <c r="AT140" s="375" t="s">
        <v>610</v>
      </c>
      <c r="AU140" s="375" t="s">
        <v>603</v>
      </c>
      <c r="AV140" s="375" t="s">
        <v>603</v>
      </c>
      <c r="AW140" s="375" t="s">
        <v>609</v>
      </c>
      <c r="AX140" s="375" t="s">
        <v>604</v>
      </c>
      <c r="AY140" s="375" t="s">
        <v>608</v>
      </c>
    </row>
    <row r="141" spans="2:65" s="311" customFormat="1" ht="22.5" customHeight="1">
      <c r="B141" s="315"/>
      <c r="C141" s="366" t="s">
        <v>702</v>
      </c>
      <c r="D141" s="366" t="s">
        <v>606</v>
      </c>
      <c r="E141" s="367" t="s">
        <v>701</v>
      </c>
      <c r="F141" s="455" t="s">
        <v>700</v>
      </c>
      <c r="G141" s="456"/>
      <c r="H141" s="456"/>
      <c r="I141" s="456"/>
      <c r="J141" s="368" t="s">
        <v>602</v>
      </c>
      <c r="K141" s="369">
        <v>1</v>
      </c>
      <c r="L141" s="457"/>
      <c r="M141" s="458"/>
      <c r="N141" s="459">
        <f>ROUND($L$141*$K$141,2)</f>
        <v>0</v>
      </c>
      <c r="O141" s="456"/>
      <c r="P141" s="456"/>
      <c r="Q141" s="456"/>
      <c r="R141" s="316"/>
      <c r="T141" s="370"/>
      <c r="U141" s="371" t="s">
        <v>605</v>
      </c>
      <c r="W141" s="372">
        <f>$V$141*$K$141</f>
        <v>0</v>
      </c>
      <c r="X141" s="372">
        <v>2.64E-3</v>
      </c>
      <c r="Y141" s="372">
        <f>$X$141*$K$141</f>
        <v>2.64E-3</v>
      </c>
      <c r="Z141" s="372">
        <v>0</v>
      </c>
      <c r="AA141" s="373">
        <f>$Z$141*$K$141</f>
        <v>0</v>
      </c>
      <c r="AR141" s="311" t="s">
        <v>612</v>
      </c>
      <c r="AT141" s="311" t="s">
        <v>606</v>
      </c>
      <c r="AU141" s="311" t="s">
        <v>603</v>
      </c>
      <c r="AY141" s="311" t="s">
        <v>608</v>
      </c>
      <c r="BE141" s="334">
        <f>IF($U$141="základní",$N$141,0)</f>
        <v>0</v>
      </c>
      <c r="BF141" s="334">
        <f>IF($U$141="snížená",$N$141,0)</f>
        <v>0</v>
      </c>
      <c r="BG141" s="334">
        <f>IF($U$141="zákl. přenesená",$N$141,0)</f>
        <v>0</v>
      </c>
      <c r="BH141" s="334">
        <f>IF($U$141="sníž. přenesená",$N$141,0)</f>
        <v>0</v>
      </c>
      <c r="BI141" s="334">
        <f>IF($U$141="nulová",$N$141,0)</f>
        <v>0</v>
      </c>
      <c r="BJ141" s="311" t="s">
        <v>603</v>
      </c>
      <c r="BK141" s="334">
        <f>ROUND($L$141*$K$141,2)</f>
        <v>0</v>
      </c>
      <c r="BL141" s="311" t="s">
        <v>612</v>
      </c>
      <c r="BM141" s="311" t="s">
        <v>699</v>
      </c>
    </row>
    <row r="142" spans="2:65" s="311" customFormat="1" ht="16.149999999999999" customHeight="1">
      <c r="B142" s="374"/>
      <c r="E142" s="375"/>
      <c r="F142" s="467" t="s">
        <v>604</v>
      </c>
      <c r="G142" s="468"/>
      <c r="H142" s="468"/>
      <c r="I142" s="468"/>
      <c r="K142" s="376">
        <v>1</v>
      </c>
      <c r="R142" s="377"/>
      <c r="T142" s="378"/>
      <c r="AA142" s="379"/>
      <c r="AT142" s="375" t="s">
        <v>610</v>
      </c>
      <c r="AU142" s="375" t="s">
        <v>603</v>
      </c>
      <c r="AV142" s="375" t="s">
        <v>603</v>
      </c>
      <c r="AW142" s="375" t="s">
        <v>609</v>
      </c>
      <c r="AX142" s="375" t="s">
        <v>604</v>
      </c>
      <c r="AY142" s="375" t="s">
        <v>608</v>
      </c>
    </row>
    <row r="143" spans="2:65" s="311" customFormat="1" ht="13.9" customHeight="1">
      <c r="B143" s="315"/>
      <c r="C143" s="386" t="s">
        <v>698</v>
      </c>
      <c r="D143" s="386" t="s">
        <v>622</v>
      </c>
      <c r="E143" s="387" t="s">
        <v>697</v>
      </c>
      <c r="F143" s="471" t="s">
        <v>696</v>
      </c>
      <c r="G143" s="472"/>
      <c r="H143" s="472"/>
      <c r="I143" s="472"/>
      <c r="J143" s="388" t="s">
        <v>296</v>
      </c>
      <c r="K143" s="389">
        <v>1</v>
      </c>
      <c r="L143" s="473"/>
      <c r="M143" s="474"/>
      <c r="N143" s="475">
        <f>ROUND($L$143*$K$143,2)</f>
        <v>0</v>
      </c>
      <c r="O143" s="456"/>
      <c r="P143" s="456"/>
      <c r="Q143" s="456"/>
      <c r="R143" s="316"/>
      <c r="T143" s="370"/>
      <c r="U143" s="371" t="s">
        <v>605</v>
      </c>
      <c r="W143" s="372">
        <f>$V$143*$K$143</f>
        <v>0</v>
      </c>
      <c r="X143" s="372">
        <v>1.35E-2</v>
      </c>
      <c r="Y143" s="372">
        <f>$X$143*$K$143</f>
        <v>1.35E-2</v>
      </c>
      <c r="Z143" s="372">
        <v>0</v>
      </c>
      <c r="AA143" s="373">
        <f>$Z$143*$K$143</f>
        <v>0</v>
      </c>
      <c r="AR143" s="311" t="s">
        <v>623</v>
      </c>
      <c r="AT143" s="311" t="s">
        <v>622</v>
      </c>
      <c r="AU143" s="311" t="s">
        <v>603</v>
      </c>
      <c r="AY143" s="311" t="s">
        <v>608</v>
      </c>
      <c r="BE143" s="334">
        <f>IF($U$143="základní",$N$143,0)</f>
        <v>0</v>
      </c>
      <c r="BF143" s="334">
        <f>IF($U$143="snížená",$N$143,0)</f>
        <v>0</v>
      </c>
      <c r="BG143" s="334">
        <f>IF($U$143="zákl. přenesená",$N$143,0)</f>
        <v>0</v>
      </c>
      <c r="BH143" s="334">
        <f>IF($U$143="sníž. přenesená",$N$143,0)</f>
        <v>0</v>
      </c>
      <c r="BI143" s="334">
        <f>IF($U$143="nulová",$N$143,0)</f>
        <v>0</v>
      </c>
      <c r="BJ143" s="311" t="s">
        <v>603</v>
      </c>
      <c r="BK143" s="334">
        <f>ROUND($L$143*$K$143,2)</f>
        <v>0</v>
      </c>
      <c r="BL143" s="311" t="s">
        <v>612</v>
      </c>
      <c r="BM143" s="311" t="s">
        <v>695</v>
      </c>
    </row>
    <row r="144" spans="2:65" s="311" customFormat="1" ht="16.149999999999999" customHeight="1">
      <c r="B144" s="374"/>
      <c r="E144" s="375"/>
      <c r="F144" s="467" t="s">
        <v>604</v>
      </c>
      <c r="G144" s="468"/>
      <c r="H144" s="468"/>
      <c r="I144" s="468"/>
      <c r="K144" s="376">
        <v>1</v>
      </c>
      <c r="R144" s="377"/>
      <c r="T144" s="378"/>
      <c r="AA144" s="379"/>
      <c r="AT144" s="375" t="s">
        <v>610</v>
      </c>
      <c r="AU144" s="375" t="s">
        <v>603</v>
      </c>
      <c r="AV144" s="375" t="s">
        <v>603</v>
      </c>
      <c r="AW144" s="375" t="s">
        <v>609</v>
      </c>
      <c r="AX144" s="375" t="s">
        <v>604</v>
      </c>
      <c r="AY144" s="375" t="s">
        <v>608</v>
      </c>
    </row>
    <row r="145" spans="2:65" s="311" customFormat="1" ht="13.9" customHeight="1">
      <c r="B145" s="315"/>
      <c r="C145" s="366" t="s">
        <v>694</v>
      </c>
      <c r="D145" s="366" t="s">
        <v>606</v>
      </c>
      <c r="E145" s="367" t="s">
        <v>693</v>
      </c>
      <c r="F145" s="455" t="s">
        <v>692</v>
      </c>
      <c r="G145" s="456"/>
      <c r="H145" s="456"/>
      <c r="I145" s="456"/>
      <c r="J145" s="368" t="s">
        <v>602</v>
      </c>
      <c r="K145" s="369">
        <v>1</v>
      </c>
      <c r="L145" s="457"/>
      <c r="M145" s="458"/>
      <c r="N145" s="459">
        <f>ROUND($L$145*$K$145,2)</f>
        <v>0</v>
      </c>
      <c r="O145" s="456"/>
      <c r="P145" s="456"/>
      <c r="Q145" s="456"/>
      <c r="R145" s="316"/>
      <c r="T145" s="370"/>
      <c r="U145" s="371" t="s">
        <v>605</v>
      </c>
      <c r="W145" s="372">
        <f>$V$145*$K$145</f>
        <v>0</v>
      </c>
      <c r="X145" s="372">
        <v>1.99E-3</v>
      </c>
      <c r="Y145" s="372">
        <f>$X$145*$K$145</f>
        <v>1.99E-3</v>
      </c>
      <c r="Z145" s="372">
        <v>0</v>
      </c>
      <c r="AA145" s="373">
        <f>$Z$145*$K$145</f>
        <v>0</v>
      </c>
      <c r="AR145" s="311" t="s">
        <v>612</v>
      </c>
      <c r="AT145" s="311" t="s">
        <v>606</v>
      </c>
      <c r="AU145" s="311" t="s">
        <v>603</v>
      </c>
      <c r="AY145" s="311" t="s">
        <v>608</v>
      </c>
      <c r="BE145" s="334">
        <f>IF($U$145="základní",$N$145,0)</f>
        <v>0</v>
      </c>
      <c r="BF145" s="334">
        <f>IF($U$145="snížená",$N$145,0)</f>
        <v>0</v>
      </c>
      <c r="BG145" s="334">
        <f>IF($U$145="zákl. přenesená",$N$145,0)</f>
        <v>0</v>
      </c>
      <c r="BH145" s="334">
        <f>IF($U$145="sníž. přenesená",$N$145,0)</f>
        <v>0</v>
      </c>
      <c r="BI145" s="334">
        <f>IF($U$145="nulová",$N$145,0)</f>
        <v>0</v>
      </c>
      <c r="BJ145" s="311" t="s">
        <v>603</v>
      </c>
      <c r="BK145" s="334">
        <f>ROUND($L$145*$K$145,2)</f>
        <v>0</v>
      </c>
      <c r="BL145" s="311" t="s">
        <v>612</v>
      </c>
      <c r="BM145" s="311" t="s">
        <v>691</v>
      </c>
    </row>
    <row r="146" spans="2:65" s="311" customFormat="1" ht="16.149999999999999" customHeight="1">
      <c r="B146" s="374"/>
      <c r="E146" s="375"/>
      <c r="F146" s="467" t="s">
        <v>604</v>
      </c>
      <c r="G146" s="468"/>
      <c r="H146" s="468"/>
      <c r="I146" s="468"/>
      <c r="K146" s="376">
        <v>1</v>
      </c>
      <c r="R146" s="377"/>
      <c r="T146" s="378"/>
      <c r="AA146" s="379"/>
      <c r="AT146" s="375" t="s">
        <v>610</v>
      </c>
      <c r="AU146" s="375" t="s">
        <v>603</v>
      </c>
      <c r="AV146" s="375" t="s">
        <v>603</v>
      </c>
      <c r="AW146" s="375" t="s">
        <v>609</v>
      </c>
      <c r="AX146" s="375" t="s">
        <v>604</v>
      </c>
      <c r="AY146" s="375" t="s">
        <v>608</v>
      </c>
    </row>
    <row r="147" spans="2:65" s="311" customFormat="1" ht="13.9" customHeight="1">
      <c r="B147" s="315"/>
      <c r="C147" s="386" t="s">
        <v>690</v>
      </c>
      <c r="D147" s="386" t="s">
        <v>622</v>
      </c>
      <c r="E147" s="387" t="s">
        <v>689</v>
      </c>
      <c r="F147" s="471" t="s">
        <v>688</v>
      </c>
      <c r="G147" s="472"/>
      <c r="H147" s="472"/>
      <c r="I147" s="472"/>
      <c r="J147" s="388" t="s">
        <v>296</v>
      </c>
      <c r="K147" s="389">
        <v>1</v>
      </c>
      <c r="L147" s="473"/>
      <c r="M147" s="474"/>
      <c r="N147" s="475">
        <f>ROUND($L$147*$K$147,2)</f>
        <v>0</v>
      </c>
      <c r="O147" s="456"/>
      <c r="P147" s="456"/>
      <c r="Q147" s="456"/>
      <c r="R147" s="316"/>
      <c r="T147" s="370"/>
      <c r="U147" s="371" t="s">
        <v>605</v>
      </c>
      <c r="W147" s="372">
        <f>$V$147*$K$147</f>
        <v>0</v>
      </c>
      <c r="X147" s="372">
        <v>5.0999999999999997E-2</v>
      </c>
      <c r="Y147" s="372">
        <f>$X$147*$K$147</f>
        <v>5.0999999999999997E-2</v>
      </c>
      <c r="Z147" s="372">
        <v>0</v>
      </c>
      <c r="AA147" s="373">
        <f>$Z$147*$K$147</f>
        <v>0</v>
      </c>
      <c r="AR147" s="311" t="s">
        <v>623</v>
      </c>
      <c r="AT147" s="311" t="s">
        <v>622</v>
      </c>
      <c r="AU147" s="311" t="s">
        <v>603</v>
      </c>
      <c r="AY147" s="311" t="s">
        <v>608</v>
      </c>
      <c r="BE147" s="334">
        <f>IF($U$147="základní",$N$147,0)</f>
        <v>0</v>
      </c>
      <c r="BF147" s="334">
        <f>IF($U$147="snížená",$N$147,0)</f>
        <v>0</v>
      </c>
      <c r="BG147" s="334">
        <f>IF($U$147="zákl. přenesená",$N$147,0)</f>
        <v>0</v>
      </c>
      <c r="BH147" s="334">
        <f>IF($U$147="sníž. přenesená",$N$147,0)</f>
        <v>0</v>
      </c>
      <c r="BI147" s="334">
        <f>IF($U$147="nulová",$N$147,0)</f>
        <v>0</v>
      </c>
      <c r="BJ147" s="311" t="s">
        <v>603</v>
      </c>
      <c r="BK147" s="334">
        <f>ROUND($L$147*$K$147,2)</f>
        <v>0</v>
      </c>
      <c r="BL147" s="311" t="s">
        <v>612</v>
      </c>
      <c r="BM147" s="311" t="s">
        <v>687</v>
      </c>
    </row>
    <row r="148" spans="2:65" s="311" customFormat="1" ht="16.149999999999999" customHeight="1">
      <c r="B148" s="374"/>
      <c r="E148" s="375"/>
      <c r="F148" s="467" t="s">
        <v>604</v>
      </c>
      <c r="G148" s="468"/>
      <c r="H148" s="468"/>
      <c r="I148" s="468"/>
      <c r="K148" s="376">
        <v>1</v>
      </c>
      <c r="R148" s="377"/>
      <c r="T148" s="378"/>
      <c r="AA148" s="379"/>
      <c r="AT148" s="375" t="s">
        <v>610</v>
      </c>
      <c r="AU148" s="375" t="s">
        <v>603</v>
      </c>
      <c r="AV148" s="375" t="s">
        <v>603</v>
      </c>
      <c r="AW148" s="375" t="s">
        <v>609</v>
      </c>
      <c r="AX148" s="375" t="s">
        <v>604</v>
      </c>
      <c r="AY148" s="375" t="s">
        <v>608</v>
      </c>
    </row>
    <row r="149" spans="2:65" s="311" customFormat="1" ht="13.9" customHeight="1">
      <c r="B149" s="315"/>
      <c r="C149" s="366" t="s">
        <v>686</v>
      </c>
      <c r="D149" s="366" t="s">
        <v>606</v>
      </c>
      <c r="E149" s="367" t="s">
        <v>685</v>
      </c>
      <c r="F149" s="455" t="s">
        <v>684</v>
      </c>
      <c r="G149" s="456"/>
      <c r="H149" s="456"/>
      <c r="I149" s="456"/>
      <c r="J149" s="368" t="s">
        <v>602</v>
      </c>
      <c r="K149" s="369">
        <v>1</v>
      </c>
      <c r="L149" s="457"/>
      <c r="M149" s="458"/>
      <c r="N149" s="459">
        <f>ROUND($L$149*$K$149,2)</f>
        <v>0</v>
      </c>
      <c r="O149" s="456"/>
      <c r="P149" s="456"/>
      <c r="Q149" s="456"/>
      <c r="R149" s="316"/>
      <c r="T149" s="370"/>
      <c r="U149" s="371" t="s">
        <v>605</v>
      </c>
      <c r="W149" s="372">
        <f>$V$149*$K$149</f>
        <v>0</v>
      </c>
      <c r="X149" s="372">
        <v>4.4000000000000002E-4</v>
      </c>
      <c r="Y149" s="372">
        <f>$X$149*$K$149</f>
        <v>4.4000000000000002E-4</v>
      </c>
      <c r="Z149" s="372">
        <v>0</v>
      </c>
      <c r="AA149" s="373">
        <f>$Z$149*$K$149</f>
        <v>0</v>
      </c>
      <c r="AR149" s="311" t="s">
        <v>612</v>
      </c>
      <c r="AT149" s="311" t="s">
        <v>606</v>
      </c>
      <c r="AU149" s="311" t="s">
        <v>603</v>
      </c>
      <c r="AY149" s="311" t="s">
        <v>608</v>
      </c>
      <c r="BE149" s="334">
        <f>IF($U$149="základní",$N$149,0)</f>
        <v>0</v>
      </c>
      <c r="BF149" s="334">
        <f>IF($U$149="snížená",$N$149,0)</f>
        <v>0</v>
      </c>
      <c r="BG149" s="334">
        <f>IF($U$149="zákl. přenesená",$N$149,0)</f>
        <v>0</v>
      </c>
      <c r="BH149" s="334">
        <f>IF($U$149="sníž. přenesená",$N$149,0)</f>
        <v>0</v>
      </c>
      <c r="BI149" s="334">
        <f>IF($U$149="nulová",$N$149,0)</f>
        <v>0</v>
      </c>
      <c r="BJ149" s="311" t="s">
        <v>603</v>
      </c>
      <c r="BK149" s="334">
        <f>ROUND($L$149*$K$149,2)</f>
        <v>0</v>
      </c>
      <c r="BL149" s="311" t="s">
        <v>612</v>
      </c>
      <c r="BM149" s="311" t="s">
        <v>683</v>
      </c>
    </row>
    <row r="150" spans="2:65" s="311" customFormat="1" ht="16.149999999999999" customHeight="1">
      <c r="B150" s="374"/>
      <c r="E150" s="375"/>
      <c r="F150" s="467" t="s">
        <v>604</v>
      </c>
      <c r="G150" s="468"/>
      <c r="H150" s="468"/>
      <c r="I150" s="468"/>
      <c r="K150" s="376">
        <v>1</v>
      </c>
      <c r="R150" s="377"/>
      <c r="T150" s="378"/>
      <c r="AA150" s="379"/>
      <c r="AT150" s="375" t="s">
        <v>610</v>
      </c>
      <c r="AU150" s="375" t="s">
        <v>603</v>
      </c>
      <c r="AV150" s="375" t="s">
        <v>603</v>
      </c>
      <c r="AW150" s="375" t="s">
        <v>609</v>
      </c>
      <c r="AX150" s="375" t="s">
        <v>604</v>
      </c>
      <c r="AY150" s="375" t="s">
        <v>608</v>
      </c>
    </row>
    <row r="151" spans="2:65" s="311" customFormat="1" ht="13.9" customHeight="1">
      <c r="B151" s="315"/>
      <c r="C151" s="366" t="s">
        <v>682</v>
      </c>
      <c r="D151" s="366" t="s">
        <v>606</v>
      </c>
      <c r="E151" s="367" t="s">
        <v>681</v>
      </c>
      <c r="F151" s="455" t="s">
        <v>680</v>
      </c>
      <c r="G151" s="456"/>
      <c r="H151" s="456"/>
      <c r="I151" s="456"/>
      <c r="J151" s="368" t="s">
        <v>602</v>
      </c>
      <c r="K151" s="369">
        <v>7</v>
      </c>
      <c r="L151" s="457"/>
      <c r="M151" s="458"/>
      <c r="N151" s="459">
        <f>ROUND($L$151*$K$151,2)</f>
        <v>0</v>
      </c>
      <c r="O151" s="456"/>
      <c r="P151" s="456"/>
      <c r="Q151" s="456"/>
      <c r="R151" s="316"/>
      <c r="T151" s="370"/>
      <c r="U151" s="371" t="s">
        <v>605</v>
      </c>
      <c r="W151" s="372">
        <f>$V$151*$K$151</f>
        <v>0</v>
      </c>
      <c r="X151" s="372">
        <v>2.9999999999999997E-4</v>
      </c>
      <c r="Y151" s="372">
        <f>$X$151*$K$151</f>
        <v>2.0999999999999999E-3</v>
      </c>
      <c r="Z151" s="372">
        <v>0</v>
      </c>
      <c r="AA151" s="373">
        <f>$Z$151*$K$151</f>
        <v>0</v>
      </c>
      <c r="AR151" s="311" t="s">
        <v>612</v>
      </c>
      <c r="AT151" s="311" t="s">
        <v>606</v>
      </c>
      <c r="AU151" s="311" t="s">
        <v>603</v>
      </c>
      <c r="AY151" s="311" t="s">
        <v>608</v>
      </c>
      <c r="BE151" s="334">
        <f>IF($U$151="základní",$N$151,0)</f>
        <v>0</v>
      </c>
      <c r="BF151" s="334">
        <f>IF($U$151="snížená",$N$151,0)</f>
        <v>0</v>
      </c>
      <c r="BG151" s="334">
        <f>IF($U$151="zákl. přenesená",$N$151,0)</f>
        <v>0</v>
      </c>
      <c r="BH151" s="334">
        <f>IF($U$151="sníž. přenesená",$N$151,0)</f>
        <v>0</v>
      </c>
      <c r="BI151" s="334">
        <f>IF($U$151="nulová",$N$151,0)</f>
        <v>0</v>
      </c>
      <c r="BJ151" s="311" t="s">
        <v>603</v>
      </c>
      <c r="BK151" s="334">
        <f>ROUND($L$151*$K$151,2)</f>
        <v>0</v>
      </c>
      <c r="BL151" s="311" t="s">
        <v>612</v>
      </c>
      <c r="BM151" s="311" t="s">
        <v>679</v>
      </c>
    </row>
    <row r="152" spans="2:65" s="311" customFormat="1" ht="16.149999999999999" customHeight="1">
      <c r="B152" s="374"/>
      <c r="E152" s="375"/>
      <c r="F152" s="467" t="s">
        <v>678</v>
      </c>
      <c r="G152" s="468"/>
      <c r="H152" s="468"/>
      <c r="I152" s="468"/>
      <c r="K152" s="376">
        <v>7</v>
      </c>
      <c r="R152" s="377"/>
      <c r="T152" s="378"/>
      <c r="AA152" s="379"/>
      <c r="AT152" s="375" t="s">
        <v>610</v>
      </c>
      <c r="AU152" s="375" t="s">
        <v>603</v>
      </c>
      <c r="AV152" s="375" t="s">
        <v>603</v>
      </c>
      <c r="AW152" s="375" t="s">
        <v>609</v>
      </c>
      <c r="AX152" s="375" t="s">
        <v>604</v>
      </c>
      <c r="AY152" s="375" t="s">
        <v>608</v>
      </c>
    </row>
    <row r="153" spans="2:65" s="311" customFormat="1" ht="24" customHeight="1">
      <c r="B153" s="315"/>
      <c r="C153" s="366" t="s">
        <v>677</v>
      </c>
      <c r="D153" s="366" t="s">
        <v>606</v>
      </c>
      <c r="E153" s="367" t="s">
        <v>676</v>
      </c>
      <c r="F153" s="455" t="s">
        <v>675</v>
      </c>
      <c r="G153" s="456"/>
      <c r="H153" s="456"/>
      <c r="I153" s="456"/>
      <c r="J153" s="368" t="s">
        <v>602</v>
      </c>
      <c r="K153" s="369">
        <v>1</v>
      </c>
      <c r="L153" s="457"/>
      <c r="M153" s="458"/>
      <c r="N153" s="459">
        <f>ROUND($L$153*$K$153,2)</f>
        <v>0</v>
      </c>
      <c r="O153" s="456"/>
      <c r="P153" s="456"/>
      <c r="Q153" s="456"/>
      <c r="R153" s="316"/>
      <c r="T153" s="370"/>
      <c r="U153" s="371" t="s">
        <v>605</v>
      </c>
      <c r="W153" s="372">
        <f>$V$153*$K$153</f>
        <v>0</v>
      </c>
      <c r="X153" s="372">
        <v>9.0000000000000006E-5</v>
      </c>
      <c r="Y153" s="372">
        <f>$X$153*$K$153</f>
        <v>9.0000000000000006E-5</v>
      </c>
      <c r="Z153" s="372">
        <v>0</v>
      </c>
      <c r="AA153" s="373">
        <f>$Z$153*$K$153</f>
        <v>0</v>
      </c>
      <c r="AR153" s="311" t="s">
        <v>612</v>
      </c>
      <c r="AT153" s="311" t="s">
        <v>606</v>
      </c>
      <c r="AU153" s="311" t="s">
        <v>603</v>
      </c>
      <c r="AY153" s="311" t="s">
        <v>608</v>
      </c>
      <c r="BE153" s="334">
        <f>IF($U$153="základní",$N$153,0)</f>
        <v>0</v>
      </c>
      <c r="BF153" s="334">
        <f>IF($U$153="snížená",$N$153,0)</f>
        <v>0</v>
      </c>
      <c r="BG153" s="334">
        <f>IF($U$153="zákl. přenesená",$N$153,0)</f>
        <v>0</v>
      </c>
      <c r="BH153" s="334">
        <f>IF($U$153="sníž. přenesená",$N$153,0)</f>
        <v>0</v>
      </c>
      <c r="BI153" s="334">
        <f>IF($U$153="nulová",$N$153,0)</f>
        <v>0</v>
      </c>
      <c r="BJ153" s="311" t="s">
        <v>603</v>
      </c>
      <c r="BK153" s="334">
        <f>ROUND($L$153*$K$153,2)</f>
        <v>0</v>
      </c>
      <c r="BL153" s="311" t="s">
        <v>612</v>
      </c>
      <c r="BM153" s="311" t="s">
        <v>674</v>
      </c>
    </row>
    <row r="154" spans="2:65" s="311" customFormat="1" ht="16.149999999999999" customHeight="1">
      <c r="B154" s="374"/>
      <c r="E154" s="375"/>
      <c r="F154" s="467" t="s">
        <v>604</v>
      </c>
      <c r="G154" s="468"/>
      <c r="H154" s="468"/>
      <c r="I154" s="468"/>
      <c r="K154" s="376">
        <v>1</v>
      </c>
      <c r="R154" s="377"/>
      <c r="T154" s="378"/>
      <c r="AA154" s="379"/>
      <c r="AT154" s="375" t="s">
        <v>610</v>
      </c>
      <c r="AU154" s="375" t="s">
        <v>603</v>
      </c>
      <c r="AV154" s="375" t="s">
        <v>603</v>
      </c>
      <c r="AW154" s="375" t="s">
        <v>609</v>
      </c>
      <c r="AX154" s="375" t="s">
        <v>604</v>
      </c>
      <c r="AY154" s="375" t="s">
        <v>608</v>
      </c>
    </row>
    <row r="155" spans="2:65" s="311" customFormat="1" ht="13.9" customHeight="1">
      <c r="B155" s="315"/>
      <c r="C155" s="386" t="s">
        <v>673</v>
      </c>
      <c r="D155" s="386" t="s">
        <v>622</v>
      </c>
      <c r="E155" s="387" t="s">
        <v>672</v>
      </c>
      <c r="F155" s="471" t="s">
        <v>671</v>
      </c>
      <c r="G155" s="472"/>
      <c r="H155" s="472"/>
      <c r="I155" s="472"/>
      <c r="J155" s="388" t="s">
        <v>296</v>
      </c>
      <c r="K155" s="389">
        <v>1</v>
      </c>
      <c r="L155" s="473"/>
      <c r="M155" s="474"/>
      <c r="N155" s="475">
        <f>ROUND($L$155*$K$155,2)</f>
        <v>0</v>
      </c>
      <c r="O155" s="456"/>
      <c r="P155" s="456"/>
      <c r="Q155" s="456"/>
      <c r="R155" s="316"/>
      <c r="T155" s="370"/>
      <c r="U155" s="371" t="s">
        <v>605</v>
      </c>
      <c r="W155" s="372">
        <f>$V$155*$K$155</f>
        <v>0</v>
      </c>
      <c r="X155" s="372">
        <v>2.1000000000000001E-4</v>
      </c>
      <c r="Y155" s="372">
        <f>$X$155*$K$155</f>
        <v>2.1000000000000001E-4</v>
      </c>
      <c r="Z155" s="372">
        <v>0</v>
      </c>
      <c r="AA155" s="373">
        <f>$Z$155*$K$155</f>
        <v>0</v>
      </c>
      <c r="AR155" s="311" t="s">
        <v>623</v>
      </c>
      <c r="AT155" s="311" t="s">
        <v>622</v>
      </c>
      <c r="AU155" s="311" t="s">
        <v>603</v>
      </c>
      <c r="AY155" s="311" t="s">
        <v>608</v>
      </c>
      <c r="BE155" s="334">
        <f>IF($U$155="základní",$N$155,0)</f>
        <v>0</v>
      </c>
      <c r="BF155" s="334">
        <f>IF($U$155="snížená",$N$155,0)</f>
        <v>0</v>
      </c>
      <c r="BG155" s="334">
        <f>IF($U$155="zákl. přenesená",$N$155,0)</f>
        <v>0</v>
      </c>
      <c r="BH155" s="334">
        <f>IF($U$155="sníž. přenesená",$N$155,0)</f>
        <v>0</v>
      </c>
      <c r="BI155" s="334">
        <f>IF($U$155="nulová",$N$155,0)</f>
        <v>0</v>
      </c>
      <c r="BJ155" s="311" t="s">
        <v>603</v>
      </c>
      <c r="BK155" s="334">
        <f>ROUND($L$155*$K$155,2)</f>
        <v>0</v>
      </c>
      <c r="BL155" s="311" t="s">
        <v>612</v>
      </c>
      <c r="BM155" s="311" t="s">
        <v>670</v>
      </c>
    </row>
    <row r="156" spans="2:65" s="311" customFormat="1" ht="16.149999999999999" customHeight="1">
      <c r="B156" s="374"/>
      <c r="E156" s="375"/>
      <c r="F156" s="467" t="s">
        <v>604</v>
      </c>
      <c r="G156" s="468"/>
      <c r="H156" s="468"/>
      <c r="I156" s="468"/>
      <c r="K156" s="376">
        <v>1</v>
      </c>
      <c r="R156" s="377"/>
      <c r="T156" s="378"/>
      <c r="AA156" s="379"/>
      <c r="AT156" s="375" t="s">
        <v>610</v>
      </c>
      <c r="AU156" s="375" t="s">
        <v>603</v>
      </c>
      <c r="AV156" s="375" t="s">
        <v>603</v>
      </c>
      <c r="AW156" s="375" t="s">
        <v>609</v>
      </c>
      <c r="AX156" s="375" t="s">
        <v>604</v>
      </c>
      <c r="AY156" s="375" t="s">
        <v>608</v>
      </c>
    </row>
    <row r="157" spans="2:65" s="311" customFormat="1" ht="24" customHeight="1">
      <c r="B157" s="315"/>
      <c r="C157" s="366" t="s">
        <v>669</v>
      </c>
      <c r="D157" s="366" t="s">
        <v>606</v>
      </c>
      <c r="E157" s="367" t="s">
        <v>668</v>
      </c>
      <c r="F157" s="455" t="s">
        <v>667</v>
      </c>
      <c r="G157" s="456"/>
      <c r="H157" s="456"/>
      <c r="I157" s="456"/>
      <c r="J157" s="368" t="s">
        <v>296</v>
      </c>
      <c r="K157" s="369">
        <v>2</v>
      </c>
      <c r="L157" s="457"/>
      <c r="M157" s="458"/>
      <c r="N157" s="459">
        <f>ROUND($L$157*$K$157,2)</f>
        <v>0</v>
      </c>
      <c r="O157" s="456"/>
      <c r="P157" s="456"/>
      <c r="Q157" s="456"/>
      <c r="R157" s="316"/>
      <c r="T157" s="370"/>
      <c r="U157" s="371" t="s">
        <v>605</v>
      </c>
      <c r="W157" s="372">
        <f>$V$157*$K$157</f>
        <v>0</v>
      </c>
      <c r="X157" s="372">
        <v>4.0000000000000003E-5</v>
      </c>
      <c r="Y157" s="372">
        <f>$X$157*$K$157</f>
        <v>8.0000000000000007E-5</v>
      </c>
      <c r="Z157" s="372">
        <v>0</v>
      </c>
      <c r="AA157" s="373">
        <f>$Z$157*$K$157</f>
        <v>0</v>
      </c>
      <c r="AR157" s="311" t="s">
        <v>612</v>
      </c>
      <c r="AT157" s="311" t="s">
        <v>606</v>
      </c>
      <c r="AU157" s="311" t="s">
        <v>603</v>
      </c>
      <c r="AY157" s="311" t="s">
        <v>608</v>
      </c>
      <c r="BE157" s="334">
        <f>IF($U$157="základní",$N$157,0)</f>
        <v>0</v>
      </c>
      <c r="BF157" s="334">
        <f>IF($U$157="snížená",$N$157,0)</f>
        <v>0</v>
      </c>
      <c r="BG157" s="334">
        <f>IF($U$157="zákl. přenesená",$N$157,0)</f>
        <v>0</v>
      </c>
      <c r="BH157" s="334">
        <f>IF($U$157="sníž. přenesená",$N$157,0)</f>
        <v>0</v>
      </c>
      <c r="BI157" s="334">
        <f>IF($U$157="nulová",$N$157,0)</f>
        <v>0</v>
      </c>
      <c r="BJ157" s="311" t="s">
        <v>603</v>
      </c>
      <c r="BK157" s="334">
        <f>ROUND($L$157*$K$157,2)</f>
        <v>0</v>
      </c>
      <c r="BL157" s="311" t="s">
        <v>612</v>
      </c>
      <c r="BM157" s="311" t="s">
        <v>666</v>
      </c>
    </row>
    <row r="158" spans="2:65" s="311" customFormat="1" ht="16.149999999999999" customHeight="1">
      <c r="B158" s="374"/>
      <c r="E158" s="375"/>
      <c r="F158" s="467" t="s">
        <v>665</v>
      </c>
      <c r="G158" s="468"/>
      <c r="H158" s="468"/>
      <c r="I158" s="468"/>
      <c r="K158" s="376">
        <v>2</v>
      </c>
      <c r="R158" s="377"/>
      <c r="T158" s="378"/>
      <c r="AA158" s="379"/>
      <c r="AT158" s="375" t="s">
        <v>610</v>
      </c>
      <c r="AU158" s="375" t="s">
        <v>603</v>
      </c>
      <c r="AV158" s="375" t="s">
        <v>603</v>
      </c>
      <c r="AW158" s="375" t="s">
        <v>609</v>
      </c>
      <c r="AX158" s="375" t="s">
        <v>604</v>
      </c>
      <c r="AY158" s="375" t="s">
        <v>608</v>
      </c>
    </row>
    <row r="159" spans="2:65" s="311" customFormat="1" ht="13.9" customHeight="1">
      <c r="B159" s="315"/>
      <c r="C159" s="386" t="s">
        <v>664</v>
      </c>
      <c r="D159" s="386" t="s">
        <v>622</v>
      </c>
      <c r="E159" s="387" t="s">
        <v>663</v>
      </c>
      <c r="F159" s="471" t="s">
        <v>662</v>
      </c>
      <c r="G159" s="472"/>
      <c r="H159" s="472"/>
      <c r="I159" s="472"/>
      <c r="J159" s="388" t="s">
        <v>296</v>
      </c>
      <c r="K159" s="389">
        <v>1</v>
      </c>
      <c r="L159" s="473"/>
      <c r="M159" s="474"/>
      <c r="N159" s="475">
        <f>ROUND($L$159*$K$159,2)</f>
        <v>0</v>
      </c>
      <c r="O159" s="456"/>
      <c r="P159" s="456"/>
      <c r="Q159" s="456"/>
      <c r="R159" s="316"/>
      <c r="T159" s="370"/>
      <c r="U159" s="371" t="s">
        <v>605</v>
      </c>
      <c r="W159" s="372">
        <f>$V$159*$K$159</f>
        <v>0</v>
      </c>
      <c r="X159" s="372">
        <v>1.0300000000000001E-3</v>
      </c>
      <c r="Y159" s="372">
        <f>$X$159*$K$159</f>
        <v>1.0300000000000001E-3</v>
      </c>
      <c r="Z159" s="372">
        <v>0</v>
      </c>
      <c r="AA159" s="373">
        <f>$Z$159*$K$159</f>
        <v>0</v>
      </c>
      <c r="AR159" s="311" t="s">
        <v>623</v>
      </c>
      <c r="AT159" s="311" t="s">
        <v>622</v>
      </c>
      <c r="AU159" s="311" t="s">
        <v>603</v>
      </c>
      <c r="AY159" s="311" t="s">
        <v>608</v>
      </c>
      <c r="BE159" s="334">
        <f>IF($U$159="základní",$N$159,0)</f>
        <v>0</v>
      </c>
      <c r="BF159" s="334">
        <f>IF($U$159="snížená",$N$159,0)</f>
        <v>0</v>
      </c>
      <c r="BG159" s="334">
        <f>IF($U$159="zákl. přenesená",$N$159,0)</f>
        <v>0</v>
      </c>
      <c r="BH159" s="334">
        <f>IF($U$159="sníž. přenesená",$N$159,0)</f>
        <v>0</v>
      </c>
      <c r="BI159" s="334">
        <f>IF($U$159="nulová",$N$159,0)</f>
        <v>0</v>
      </c>
      <c r="BJ159" s="311" t="s">
        <v>603</v>
      </c>
      <c r="BK159" s="334">
        <f>ROUND($L$159*$K$159,2)</f>
        <v>0</v>
      </c>
      <c r="BL159" s="311" t="s">
        <v>612</v>
      </c>
      <c r="BM159" s="311" t="s">
        <v>661</v>
      </c>
    </row>
    <row r="160" spans="2:65" s="311" customFormat="1" ht="16.149999999999999" customHeight="1">
      <c r="B160" s="374"/>
      <c r="E160" s="375"/>
      <c r="F160" s="467" t="s">
        <v>604</v>
      </c>
      <c r="G160" s="468"/>
      <c r="H160" s="468"/>
      <c r="I160" s="468"/>
      <c r="K160" s="376">
        <v>1</v>
      </c>
      <c r="R160" s="377"/>
      <c r="T160" s="378"/>
      <c r="AA160" s="379"/>
      <c r="AT160" s="375" t="s">
        <v>610</v>
      </c>
      <c r="AU160" s="375" t="s">
        <v>603</v>
      </c>
      <c r="AV160" s="375" t="s">
        <v>603</v>
      </c>
      <c r="AW160" s="375" t="s">
        <v>609</v>
      </c>
      <c r="AX160" s="375" t="s">
        <v>604</v>
      </c>
      <c r="AY160" s="375" t="s">
        <v>608</v>
      </c>
    </row>
    <row r="161" spans="2:65" s="311" customFormat="1" ht="13.9" customHeight="1">
      <c r="B161" s="315"/>
      <c r="C161" s="386" t="s">
        <v>660</v>
      </c>
      <c r="D161" s="386" t="s">
        <v>622</v>
      </c>
      <c r="E161" s="387" t="s">
        <v>659</v>
      </c>
      <c r="F161" s="471" t="s">
        <v>658</v>
      </c>
      <c r="G161" s="472"/>
      <c r="H161" s="472"/>
      <c r="I161" s="472"/>
      <c r="J161" s="388" t="s">
        <v>296</v>
      </c>
      <c r="K161" s="389">
        <v>1</v>
      </c>
      <c r="L161" s="473"/>
      <c r="M161" s="474"/>
      <c r="N161" s="475">
        <f>ROUND($L$161*$K$161,2)</f>
        <v>0</v>
      </c>
      <c r="O161" s="456"/>
      <c r="P161" s="456"/>
      <c r="Q161" s="456"/>
      <c r="R161" s="316"/>
      <c r="T161" s="370"/>
      <c r="U161" s="371" t="s">
        <v>605</v>
      </c>
      <c r="W161" s="372">
        <f>$V$161*$K$161</f>
        <v>0</v>
      </c>
      <c r="X161" s="372">
        <v>1.0300000000000001E-3</v>
      </c>
      <c r="Y161" s="372">
        <f>$X$161*$K$161</f>
        <v>1.0300000000000001E-3</v>
      </c>
      <c r="Z161" s="372">
        <v>0</v>
      </c>
      <c r="AA161" s="373">
        <f>$Z$161*$K$161</f>
        <v>0</v>
      </c>
      <c r="AR161" s="311" t="s">
        <v>623</v>
      </c>
      <c r="AT161" s="311" t="s">
        <v>622</v>
      </c>
      <c r="AU161" s="311" t="s">
        <v>603</v>
      </c>
      <c r="AY161" s="311" t="s">
        <v>608</v>
      </c>
      <c r="BE161" s="334">
        <f>IF($U$161="základní",$N$161,0)</f>
        <v>0</v>
      </c>
      <c r="BF161" s="334">
        <f>IF($U$161="snížená",$N$161,0)</f>
        <v>0</v>
      </c>
      <c r="BG161" s="334">
        <f>IF($U$161="zákl. přenesená",$N$161,0)</f>
        <v>0</v>
      </c>
      <c r="BH161" s="334">
        <f>IF($U$161="sníž. přenesená",$N$161,0)</f>
        <v>0</v>
      </c>
      <c r="BI161" s="334">
        <f>IF($U$161="nulová",$N$161,0)</f>
        <v>0</v>
      </c>
      <c r="BJ161" s="311" t="s">
        <v>603</v>
      </c>
      <c r="BK161" s="334">
        <f>ROUND($L$161*$K$161,2)</f>
        <v>0</v>
      </c>
      <c r="BL161" s="311" t="s">
        <v>612</v>
      </c>
      <c r="BM161" s="311" t="s">
        <v>657</v>
      </c>
    </row>
    <row r="162" spans="2:65" s="311" customFormat="1" ht="16.149999999999999" customHeight="1">
      <c r="B162" s="374"/>
      <c r="E162" s="375"/>
      <c r="F162" s="467" t="s">
        <v>604</v>
      </c>
      <c r="G162" s="468"/>
      <c r="H162" s="468"/>
      <c r="I162" s="468"/>
      <c r="K162" s="376">
        <v>1</v>
      </c>
      <c r="R162" s="377"/>
      <c r="T162" s="378"/>
      <c r="AA162" s="379"/>
      <c r="AT162" s="375" t="s">
        <v>610</v>
      </c>
      <c r="AU162" s="375" t="s">
        <v>603</v>
      </c>
      <c r="AV162" s="375" t="s">
        <v>603</v>
      </c>
      <c r="AW162" s="375" t="s">
        <v>609</v>
      </c>
      <c r="AX162" s="375" t="s">
        <v>604</v>
      </c>
      <c r="AY162" s="375" t="s">
        <v>608</v>
      </c>
    </row>
    <row r="163" spans="2:65" s="311" customFormat="1" ht="13.9" customHeight="1">
      <c r="B163" s="315"/>
      <c r="C163" s="366" t="s">
        <v>92</v>
      </c>
      <c r="D163" s="366" t="s">
        <v>606</v>
      </c>
      <c r="E163" s="367" t="s">
        <v>656</v>
      </c>
      <c r="F163" s="455" t="s">
        <v>655</v>
      </c>
      <c r="G163" s="456"/>
      <c r="H163" s="456"/>
      <c r="I163" s="456"/>
      <c r="J163" s="368" t="s">
        <v>602</v>
      </c>
      <c r="K163" s="369">
        <v>1</v>
      </c>
      <c r="L163" s="457"/>
      <c r="M163" s="458"/>
      <c r="N163" s="459">
        <f>ROUND($L$163*$K$163,2)</f>
        <v>0</v>
      </c>
      <c r="O163" s="456"/>
      <c r="P163" s="456"/>
      <c r="Q163" s="456"/>
      <c r="R163" s="316"/>
      <c r="T163" s="370"/>
      <c r="U163" s="371" t="s">
        <v>605</v>
      </c>
      <c r="W163" s="372">
        <f>$V$163*$K$163</f>
        <v>0</v>
      </c>
      <c r="X163" s="372">
        <v>1.2E-4</v>
      </c>
      <c r="Y163" s="372">
        <f>$X$163*$K$163</f>
        <v>1.2E-4</v>
      </c>
      <c r="Z163" s="372">
        <v>0</v>
      </c>
      <c r="AA163" s="373">
        <f>$Z$163*$K$163</f>
        <v>0</v>
      </c>
      <c r="AR163" s="311" t="s">
        <v>612</v>
      </c>
      <c r="AT163" s="311" t="s">
        <v>606</v>
      </c>
      <c r="AU163" s="311" t="s">
        <v>603</v>
      </c>
      <c r="AY163" s="311" t="s">
        <v>608</v>
      </c>
      <c r="BE163" s="334">
        <f>IF($U$163="základní",$N$163,0)</f>
        <v>0</v>
      </c>
      <c r="BF163" s="334">
        <f>IF($U$163="snížená",$N$163,0)</f>
        <v>0</v>
      </c>
      <c r="BG163" s="334">
        <f>IF($U$163="zákl. přenesená",$N$163,0)</f>
        <v>0</v>
      </c>
      <c r="BH163" s="334">
        <f>IF($U$163="sníž. přenesená",$N$163,0)</f>
        <v>0</v>
      </c>
      <c r="BI163" s="334">
        <f>IF($U$163="nulová",$N$163,0)</f>
        <v>0</v>
      </c>
      <c r="BJ163" s="311" t="s">
        <v>603</v>
      </c>
      <c r="BK163" s="334">
        <f>ROUND($L$163*$K$163,2)</f>
        <v>0</v>
      </c>
      <c r="BL163" s="311" t="s">
        <v>612</v>
      </c>
      <c r="BM163" s="311" t="s">
        <v>654</v>
      </c>
    </row>
    <row r="164" spans="2:65" s="311" customFormat="1" ht="24" customHeight="1">
      <c r="B164" s="315"/>
      <c r="C164" s="386" t="s">
        <v>215</v>
      </c>
      <c r="D164" s="386" t="s">
        <v>622</v>
      </c>
      <c r="E164" s="387" t="s">
        <v>653</v>
      </c>
      <c r="F164" s="471" t="s">
        <v>652</v>
      </c>
      <c r="G164" s="472"/>
      <c r="H164" s="472"/>
      <c r="I164" s="472"/>
      <c r="J164" s="388" t="s">
        <v>296</v>
      </c>
      <c r="K164" s="389">
        <v>1</v>
      </c>
      <c r="L164" s="473"/>
      <c r="M164" s="474"/>
      <c r="N164" s="475">
        <f>ROUND($L$164*$K$164,2)</f>
        <v>0</v>
      </c>
      <c r="O164" s="456"/>
      <c r="P164" s="456"/>
      <c r="Q164" s="456"/>
      <c r="R164" s="316"/>
      <c r="T164" s="370"/>
      <c r="U164" s="371" t="s">
        <v>605</v>
      </c>
      <c r="W164" s="372">
        <f>$V$164*$K$164</f>
        <v>0</v>
      </c>
      <c r="X164" s="372">
        <v>1.8E-3</v>
      </c>
      <c r="Y164" s="372">
        <f>$X$164*$K$164</f>
        <v>1.8E-3</v>
      </c>
      <c r="Z164" s="372">
        <v>0</v>
      </c>
      <c r="AA164" s="373">
        <f>$Z$164*$K$164</f>
        <v>0</v>
      </c>
      <c r="AR164" s="311" t="s">
        <v>623</v>
      </c>
      <c r="AT164" s="311" t="s">
        <v>622</v>
      </c>
      <c r="AU164" s="311" t="s">
        <v>603</v>
      </c>
      <c r="AY164" s="311" t="s">
        <v>608</v>
      </c>
      <c r="BE164" s="334">
        <f>IF($U$164="základní",$N$164,0)</f>
        <v>0</v>
      </c>
      <c r="BF164" s="334">
        <f>IF($U$164="snížená",$N$164,0)</f>
        <v>0</v>
      </c>
      <c r="BG164" s="334">
        <f>IF($U$164="zákl. přenesená",$N$164,0)</f>
        <v>0</v>
      </c>
      <c r="BH164" s="334">
        <f>IF($U$164="sníž. přenesená",$N$164,0)</f>
        <v>0</v>
      </c>
      <c r="BI164" s="334">
        <f>IF($U$164="nulová",$N$164,0)</f>
        <v>0</v>
      </c>
      <c r="BJ164" s="311" t="s">
        <v>603</v>
      </c>
      <c r="BK164" s="334">
        <f>ROUND($L$164*$K$164,2)</f>
        <v>0</v>
      </c>
      <c r="BL164" s="311" t="s">
        <v>612</v>
      </c>
      <c r="BM164" s="311" t="s">
        <v>651</v>
      </c>
    </row>
    <row r="165" spans="2:65" s="311" customFormat="1" ht="13.9" customHeight="1">
      <c r="B165" s="315"/>
      <c r="C165" s="366" t="s">
        <v>234</v>
      </c>
      <c r="D165" s="366" t="s">
        <v>606</v>
      </c>
      <c r="E165" s="367" t="s">
        <v>650</v>
      </c>
      <c r="F165" s="455" t="s">
        <v>649</v>
      </c>
      <c r="G165" s="456"/>
      <c r="H165" s="456"/>
      <c r="I165" s="456"/>
      <c r="J165" s="368" t="s">
        <v>296</v>
      </c>
      <c r="K165" s="369">
        <v>1</v>
      </c>
      <c r="L165" s="457"/>
      <c r="M165" s="458"/>
      <c r="N165" s="459">
        <f>ROUND($L$165*$K$165,2)</f>
        <v>0</v>
      </c>
      <c r="O165" s="456"/>
      <c r="P165" s="456"/>
      <c r="Q165" s="456"/>
      <c r="R165" s="316"/>
      <c r="T165" s="370"/>
      <c r="U165" s="371" t="s">
        <v>605</v>
      </c>
      <c r="W165" s="372">
        <f>$V$165*$K$165</f>
        <v>0</v>
      </c>
      <c r="X165" s="372">
        <v>2.3000000000000001E-4</v>
      </c>
      <c r="Y165" s="372">
        <f>$X$165*$K$165</f>
        <v>2.3000000000000001E-4</v>
      </c>
      <c r="Z165" s="372">
        <v>0</v>
      </c>
      <c r="AA165" s="373">
        <f>$Z$165*$K$165</f>
        <v>0</v>
      </c>
      <c r="AR165" s="311" t="s">
        <v>612</v>
      </c>
      <c r="AT165" s="311" t="s">
        <v>606</v>
      </c>
      <c r="AU165" s="311" t="s">
        <v>603</v>
      </c>
      <c r="AY165" s="311" t="s">
        <v>608</v>
      </c>
      <c r="BE165" s="334">
        <f>IF($U$165="základní",$N$165,0)</f>
        <v>0</v>
      </c>
      <c r="BF165" s="334">
        <f>IF($U$165="snížená",$N$165,0)</f>
        <v>0</v>
      </c>
      <c r="BG165" s="334">
        <f>IF($U$165="zákl. přenesená",$N$165,0)</f>
        <v>0</v>
      </c>
      <c r="BH165" s="334">
        <f>IF($U$165="sníž. přenesená",$N$165,0)</f>
        <v>0</v>
      </c>
      <c r="BI165" s="334">
        <f>IF($U$165="nulová",$N$165,0)</f>
        <v>0</v>
      </c>
      <c r="BJ165" s="311" t="s">
        <v>603</v>
      </c>
      <c r="BK165" s="334">
        <f>ROUND($L$165*$K$165,2)</f>
        <v>0</v>
      </c>
      <c r="BL165" s="311" t="s">
        <v>612</v>
      </c>
      <c r="BM165" s="311" t="s">
        <v>648</v>
      </c>
    </row>
    <row r="166" spans="2:65" s="311" customFormat="1" ht="16.149999999999999" customHeight="1">
      <c r="B166" s="374"/>
      <c r="E166" s="375"/>
      <c r="F166" s="467" t="s">
        <v>604</v>
      </c>
      <c r="G166" s="468"/>
      <c r="H166" s="468"/>
      <c r="I166" s="468"/>
      <c r="K166" s="376">
        <v>1</v>
      </c>
      <c r="R166" s="377"/>
      <c r="T166" s="378"/>
      <c r="AA166" s="379"/>
      <c r="AT166" s="375" t="s">
        <v>610</v>
      </c>
      <c r="AU166" s="375" t="s">
        <v>603</v>
      </c>
      <c r="AV166" s="375" t="s">
        <v>603</v>
      </c>
      <c r="AW166" s="375" t="s">
        <v>609</v>
      </c>
      <c r="AX166" s="375" t="s">
        <v>604</v>
      </c>
      <c r="AY166" s="375" t="s">
        <v>608</v>
      </c>
    </row>
    <row r="167" spans="2:65" s="311" customFormat="1" ht="13.9" customHeight="1">
      <c r="B167" s="315"/>
      <c r="C167" s="366" t="s">
        <v>647</v>
      </c>
      <c r="D167" s="366" t="s">
        <v>606</v>
      </c>
      <c r="E167" s="367" t="s">
        <v>646</v>
      </c>
      <c r="F167" s="455" t="s">
        <v>645</v>
      </c>
      <c r="G167" s="456"/>
      <c r="H167" s="456"/>
      <c r="I167" s="456"/>
      <c r="J167" s="368" t="s">
        <v>296</v>
      </c>
      <c r="K167" s="369">
        <v>1</v>
      </c>
      <c r="L167" s="457"/>
      <c r="M167" s="458"/>
      <c r="N167" s="459">
        <f>ROUND($L$167*$K$167,2)</f>
        <v>0</v>
      </c>
      <c r="O167" s="456"/>
      <c r="P167" s="456"/>
      <c r="Q167" s="456"/>
      <c r="R167" s="316"/>
      <c r="T167" s="370"/>
      <c r="U167" s="371" t="s">
        <v>605</v>
      </c>
      <c r="W167" s="372">
        <f>$V$167*$K$167</f>
        <v>0</v>
      </c>
      <c r="X167" s="372">
        <v>2.7999999999999998E-4</v>
      </c>
      <c r="Y167" s="372">
        <f>$X$167*$K$167</f>
        <v>2.7999999999999998E-4</v>
      </c>
      <c r="Z167" s="372">
        <v>0</v>
      </c>
      <c r="AA167" s="373">
        <f>$Z$167*$K$167</f>
        <v>0</v>
      </c>
      <c r="AR167" s="311" t="s">
        <v>612</v>
      </c>
      <c r="AT167" s="311" t="s">
        <v>606</v>
      </c>
      <c r="AU167" s="311" t="s">
        <v>603</v>
      </c>
      <c r="AY167" s="311" t="s">
        <v>608</v>
      </c>
      <c r="BE167" s="334">
        <f>IF($U$167="základní",$N$167,0)</f>
        <v>0</v>
      </c>
      <c r="BF167" s="334">
        <f>IF($U$167="snížená",$N$167,0)</f>
        <v>0</v>
      </c>
      <c r="BG167" s="334">
        <f>IF($U$167="zákl. přenesená",$N$167,0)</f>
        <v>0</v>
      </c>
      <c r="BH167" s="334">
        <f>IF($U$167="sníž. přenesená",$N$167,0)</f>
        <v>0</v>
      </c>
      <c r="BI167" s="334">
        <f>IF($U$167="nulová",$N$167,0)</f>
        <v>0</v>
      </c>
      <c r="BJ167" s="311" t="s">
        <v>603</v>
      </c>
      <c r="BK167" s="334">
        <f>ROUND($L$167*$K$167,2)</f>
        <v>0</v>
      </c>
      <c r="BL167" s="311" t="s">
        <v>612</v>
      </c>
      <c r="BM167" s="311" t="s">
        <v>644</v>
      </c>
    </row>
    <row r="168" spans="2:65" s="311" customFormat="1" ht="16.149999999999999" customHeight="1">
      <c r="B168" s="374"/>
      <c r="E168" s="375"/>
      <c r="F168" s="467" t="s">
        <v>604</v>
      </c>
      <c r="G168" s="468"/>
      <c r="H168" s="468"/>
      <c r="I168" s="468"/>
      <c r="K168" s="376">
        <v>1</v>
      </c>
      <c r="R168" s="377"/>
      <c r="T168" s="378"/>
      <c r="AA168" s="379"/>
      <c r="AT168" s="375" t="s">
        <v>610</v>
      </c>
      <c r="AU168" s="375" t="s">
        <v>603</v>
      </c>
      <c r="AV168" s="375" t="s">
        <v>603</v>
      </c>
      <c r="AW168" s="375" t="s">
        <v>609</v>
      </c>
      <c r="AX168" s="375" t="s">
        <v>604</v>
      </c>
      <c r="AY168" s="375" t="s">
        <v>608</v>
      </c>
    </row>
    <row r="169" spans="2:65" s="311" customFormat="1" ht="13.9" customHeight="1">
      <c r="B169" s="315"/>
      <c r="C169" s="366" t="s">
        <v>643</v>
      </c>
      <c r="D169" s="366" t="s">
        <v>606</v>
      </c>
      <c r="E169" s="367" t="s">
        <v>642</v>
      </c>
      <c r="F169" s="455" t="s">
        <v>641</v>
      </c>
      <c r="G169" s="456"/>
      <c r="H169" s="456"/>
      <c r="I169" s="456"/>
      <c r="J169" s="368" t="s">
        <v>296</v>
      </c>
      <c r="K169" s="369">
        <v>1</v>
      </c>
      <c r="L169" s="457"/>
      <c r="M169" s="458"/>
      <c r="N169" s="459">
        <f>ROUND($L$169*$K$169,2)</f>
        <v>0</v>
      </c>
      <c r="O169" s="456"/>
      <c r="P169" s="456"/>
      <c r="Q169" s="456"/>
      <c r="R169" s="316"/>
      <c r="T169" s="370"/>
      <c r="U169" s="371" t="s">
        <v>605</v>
      </c>
      <c r="W169" s="372">
        <f>$V$169*$K$169</f>
        <v>0</v>
      </c>
      <c r="X169" s="372">
        <v>1.6000000000000001E-4</v>
      </c>
      <c r="Y169" s="372">
        <f>$X$169*$K$169</f>
        <v>1.6000000000000001E-4</v>
      </c>
      <c r="Z169" s="372">
        <v>0</v>
      </c>
      <c r="AA169" s="373">
        <f>$Z$169*$K$169</f>
        <v>0</v>
      </c>
      <c r="AR169" s="311" t="s">
        <v>612</v>
      </c>
      <c r="AT169" s="311" t="s">
        <v>606</v>
      </c>
      <c r="AU169" s="311" t="s">
        <v>603</v>
      </c>
      <c r="AY169" s="311" t="s">
        <v>608</v>
      </c>
      <c r="BE169" s="334">
        <f>IF($U$169="základní",$N$169,0)</f>
        <v>0</v>
      </c>
      <c r="BF169" s="334">
        <f>IF($U$169="snížená",$N$169,0)</f>
        <v>0</v>
      </c>
      <c r="BG169" s="334">
        <f>IF($U$169="zákl. přenesená",$N$169,0)</f>
        <v>0</v>
      </c>
      <c r="BH169" s="334">
        <f>IF($U$169="sníž. přenesená",$N$169,0)</f>
        <v>0</v>
      </c>
      <c r="BI169" s="334">
        <f>IF($U$169="nulová",$N$169,0)</f>
        <v>0</v>
      </c>
      <c r="BJ169" s="311" t="s">
        <v>603</v>
      </c>
      <c r="BK169" s="334">
        <f>ROUND($L$169*$K$169,2)</f>
        <v>0</v>
      </c>
      <c r="BL169" s="311" t="s">
        <v>612</v>
      </c>
      <c r="BM169" s="311" t="s">
        <v>640</v>
      </c>
    </row>
    <row r="170" spans="2:65" s="311" customFormat="1" ht="16.149999999999999" customHeight="1">
      <c r="B170" s="374"/>
      <c r="E170" s="375"/>
      <c r="F170" s="467" t="s">
        <v>604</v>
      </c>
      <c r="G170" s="468"/>
      <c r="H170" s="468"/>
      <c r="I170" s="468"/>
      <c r="K170" s="376">
        <v>1</v>
      </c>
      <c r="R170" s="377"/>
      <c r="T170" s="378"/>
      <c r="AA170" s="379"/>
      <c r="AT170" s="375" t="s">
        <v>610</v>
      </c>
      <c r="AU170" s="375" t="s">
        <v>603</v>
      </c>
      <c r="AV170" s="375" t="s">
        <v>603</v>
      </c>
      <c r="AW170" s="375" t="s">
        <v>609</v>
      </c>
      <c r="AX170" s="375" t="s">
        <v>604</v>
      </c>
      <c r="AY170" s="375" t="s">
        <v>608</v>
      </c>
    </row>
    <row r="171" spans="2:65" s="311" customFormat="1" ht="24" customHeight="1">
      <c r="B171" s="315"/>
      <c r="C171" s="366" t="s">
        <v>639</v>
      </c>
      <c r="D171" s="366" t="s">
        <v>606</v>
      </c>
      <c r="E171" s="367" t="s">
        <v>638</v>
      </c>
      <c r="F171" s="455" t="s">
        <v>637</v>
      </c>
      <c r="G171" s="456"/>
      <c r="H171" s="456"/>
      <c r="I171" s="456"/>
      <c r="J171" s="368" t="s">
        <v>61</v>
      </c>
      <c r="K171" s="369">
        <v>0.14399999999999999</v>
      </c>
      <c r="L171" s="457"/>
      <c r="M171" s="458"/>
      <c r="N171" s="459">
        <f>ROUND($L$171*$K$171,2)</f>
        <v>0</v>
      </c>
      <c r="O171" s="456"/>
      <c r="P171" s="456"/>
      <c r="Q171" s="456"/>
      <c r="R171" s="316"/>
      <c r="T171" s="370"/>
      <c r="U171" s="371" t="s">
        <v>605</v>
      </c>
      <c r="W171" s="372">
        <f>$V$171*$K$171</f>
        <v>0</v>
      </c>
      <c r="X171" s="372">
        <v>0</v>
      </c>
      <c r="Y171" s="372">
        <f>$X$171*$K$171</f>
        <v>0</v>
      </c>
      <c r="Z171" s="372">
        <v>0</v>
      </c>
      <c r="AA171" s="373">
        <f>$Z$171*$K$171</f>
        <v>0</v>
      </c>
      <c r="AR171" s="311" t="s">
        <v>612</v>
      </c>
      <c r="AT171" s="311" t="s">
        <v>606</v>
      </c>
      <c r="AU171" s="311" t="s">
        <v>603</v>
      </c>
      <c r="AY171" s="311" t="s">
        <v>608</v>
      </c>
      <c r="BE171" s="334">
        <f>IF($U$171="základní",$N$171,0)</f>
        <v>0</v>
      </c>
      <c r="BF171" s="334">
        <f>IF($U$171="snížená",$N$171,0)</f>
        <v>0</v>
      </c>
      <c r="BG171" s="334">
        <f>IF($U$171="zákl. přenesená",$N$171,0)</f>
        <v>0</v>
      </c>
      <c r="BH171" s="334">
        <f>IF($U$171="sníž. přenesená",$N$171,0)</f>
        <v>0</v>
      </c>
      <c r="BI171" s="334">
        <f>IF($U$171="nulová",$N$171,0)</f>
        <v>0</v>
      </c>
      <c r="BJ171" s="311" t="s">
        <v>603</v>
      </c>
      <c r="BK171" s="334">
        <f>ROUND($L$171*$K$171,2)</f>
        <v>0</v>
      </c>
      <c r="BL171" s="311" t="s">
        <v>612</v>
      </c>
      <c r="BM171" s="311" t="s">
        <v>636</v>
      </c>
    </row>
    <row r="172" spans="2:65" s="356" customFormat="1" ht="30.6" customHeight="1">
      <c r="B172" s="357"/>
      <c r="D172" s="365" t="s">
        <v>635</v>
      </c>
      <c r="E172" s="365"/>
      <c r="F172" s="365"/>
      <c r="G172" s="365"/>
      <c r="H172" s="365"/>
      <c r="I172" s="365"/>
      <c r="J172" s="365"/>
      <c r="K172" s="365"/>
      <c r="L172" s="365"/>
      <c r="M172" s="365"/>
      <c r="N172" s="476">
        <f>$BK$172</f>
        <v>0</v>
      </c>
      <c r="O172" s="465"/>
      <c r="P172" s="465"/>
      <c r="Q172" s="465"/>
      <c r="R172" s="359"/>
      <c r="T172" s="360"/>
      <c r="W172" s="361">
        <f>SUM($W$173:$W$179)</f>
        <v>0</v>
      </c>
      <c r="Y172" s="361">
        <f>SUM($Y$173:$Y$179)</f>
        <v>6.0300000000000006E-3</v>
      </c>
      <c r="AA172" s="362">
        <f>SUM($AA$173:$AA$179)</f>
        <v>0</v>
      </c>
      <c r="AR172" s="363" t="s">
        <v>603</v>
      </c>
      <c r="AT172" s="363" t="s">
        <v>607</v>
      </c>
      <c r="AU172" s="363" t="s">
        <v>604</v>
      </c>
      <c r="AY172" s="363" t="s">
        <v>608</v>
      </c>
      <c r="BK172" s="364">
        <f>SUM($BK$173:$BK$179)</f>
        <v>0</v>
      </c>
    </row>
    <row r="173" spans="2:65" s="311" customFormat="1" ht="24" customHeight="1">
      <c r="B173" s="315"/>
      <c r="C173" s="366" t="s">
        <v>634</v>
      </c>
      <c r="D173" s="366" t="s">
        <v>606</v>
      </c>
      <c r="E173" s="367" t="s">
        <v>633</v>
      </c>
      <c r="F173" s="455" t="s">
        <v>632</v>
      </c>
      <c r="G173" s="456"/>
      <c r="H173" s="456"/>
      <c r="I173" s="456"/>
      <c r="J173" s="368" t="s">
        <v>602</v>
      </c>
      <c r="K173" s="369">
        <v>1</v>
      </c>
      <c r="L173" s="457"/>
      <c r="M173" s="458"/>
      <c r="N173" s="459">
        <f>ROUND($L$173*$K$173,2)</f>
        <v>0</v>
      </c>
      <c r="O173" s="456"/>
      <c r="P173" s="456"/>
      <c r="Q173" s="456"/>
      <c r="R173" s="316"/>
      <c r="T173" s="370"/>
      <c r="U173" s="371" t="s">
        <v>605</v>
      </c>
      <c r="W173" s="372">
        <f>$V$173*$K$173</f>
        <v>0</v>
      </c>
      <c r="X173" s="372">
        <v>4.8900000000000002E-3</v>
      </c>
      <c r="Y173" s="372">
        <f>$X$173*$K$173</f>
        <v>4.8900000000000002E-3</v>
      </c>
      <c r="Z173" s="372">
        <v>0</v>
      </c>
      <c r="AA173" s="373">
        <f>$Z$173*$K$173</f>
        <v>0</v>
      </c>
      <c r="AR173" s="311" t="s">
        <v>612</v>
      </c>
      <c r="AT173" s="311" t="s">
        <v>606</v>
      </c>
      <c r="AU173" s="311" t="s">
        <v>603</v>
      </c>
      <c r="AY173" s="311" t="s">
        <v>608</v>
      </c>
      <c r="BE173" s="334">
        <f>IF($U$173="základní",$N$173,0)</f>
        <v>0</v>
      </c>
      <c r="BF173" s="334">
        <f>IF($U$173="snížená",$N$173,0)</f>
        <v>0</v>
      </c>
      <c r="BG173" s="334">
        <f>IF($U$173="zákl. přenesená",$N$173,0)</f>
        <v>0</v>
      </c>
      <c r="BH173" s="334">
        <f>IF($U$173="sníž. přenesená",$N$173,0)</f>
        <v>0</v>
      </c>
      <c r="BI173" s="334">
        <f>IF($U$173="nulová",$N$173,0)</f>
        <v>0</v>
      </c>
      <c r="BJ173" s="311" t="s">
        <v>603</v>
      </c>
      <c r="BK173" s="334">
        <f>ROUND($L$173*$K$173,2)</f>
        <v>0</v>
      </c>
      <c r="BL173" s="311" t="s">
        <v>612</v>
      </c>
      <c r="BM173" s="311" t="s">
        <v>631</v>
      </c>
    </row>
    <row r="174" spans="2:65" s="311" customFormat="1" ht="16.149999999999999" customHeight="1">
      <c r="B174" s="374"/>
      <c r="E174" s="375"/>
      <c r="F174" s="467" t="s">
        <v>604</v>
      </c>
      <c r="G174" s="468"/>
      <c r="H174" s="468"/>
      <c r="I174" s="468"/>
      <c r="K174" s="376">
        <v>1</v>
      </c>
      <c r="R174" s="377"/>
      <c r="T174" s="378"/>
      <c r="AA174" s="379"/>
      <c r="AT174" s="375" t="s">
        <v>610</v>
      </c>
      <c r="AU174" s="375" t="s">
        <v>603</v>
      </c>
      <c r="AV174" s="375" t="s">
        <v>603</v>
      </c>
      <c r="AW174" s="375" t="s">
        <v>609</v>
      </c>
      <c r="AX174" s="375" t="s">
        <v>604</v>
      </c>
      <c r="AY174" s="375" t="s">
        <v>608</v>
      </c>
    </row>
    <row r="175" spans="2:65" s="311" customFormat="1" ht="24" customHeight="1">
      <c r="B175" s="315"/>
      <c r="C175" s="366" t="s">
        <v>630</v>
      </c>
      <c r="D175" s="366" t="s">
        <v>606</v>
      </c>
      <c r="E175" s="367" t="s">
        <v>629</v>
      </c>
      <c r="F175" s="455" t="s">
        <v>628</v>
      </c>
      <c r="G175" s="456"/>
      <c r="H175" s="456"/>
      <c r="I175" s="456"/>
      <c r="J175" s="368" t="s">
        <v>602</v>
      </c>
      <c r="K175" s="369">
        <v>1</v>
      </c>
      <c r="L175" s="457"/>
      <c r="M175" s="458"/>
      <c r="N175" s="459">
        <f>ROUND($L$175*$K$175,2)</f>
        <v>0</v>
      </c>
      <c r="O175" s="456"/>
      <c r="P175" s="456"/>
      <c r="Q175" s="456"/>
      <c r="R175" s="316"/>
      <c r="T175" s="370"/>
      <c r="U175" s="371" t="s">
        <v>605</v>
      </c>
      <c r="W175" s="372">
        <f>$V$175*$K$175</f>
        <v>0</v>
      </c>
      <c r="X175" s="372">
        <v>1.3999999999999999E-4</v>
      </c>
      <c r="Y175" s="372">
        <f>$X$175*$K$175</f>
        <v>1.3999999999999999E-4</v>
      </c>
      <c r="Z175" s="372">
        <v>0</v>
      </c>
      <c r="AA175" s="373">
        <f>$Z$175*$K$175</f>
        <v>0</v>
      </c>
      <c r="AR175" s="311" t="s">
        <v>612</v>
      </c>
      <c r="AT175" s="311" t="s">
        <v>606</v>
      </c>
      <c r="AU175" s="311" t="s">
        <v>603</v>
      </c>
      <c r="AY175" s="311" t="s">
        <v>608</v>
      </c>
      <c r="BE175" s="334">
        <f>IF($U$175="základní",$N$175,0)</f>
        <v>0</v>
      </c>
      <c r="BF175" s="334">
        <f>IF($U$175="snížená",$N$175,0)</f>
        <v>0</v>
      </c>
      <c r="BG175" s="334">
        <f>IF($U$175="zákl. přenesená",$N$175,0)</f>
        <v>0</v>
      </c>
      <c r="BH175" s="334">
        <f>IF($U$175="sníž. přenesená",$N$175,0)</f>
        <v>0</v>
      </c>
      <c r="BI175" s="334">
        <f>IF($U$175="nulová",$N$175,0)</f>
        <v>0</v>
      </c>
      <c r="BJ175" s="311" t="s">
        <v>603</v>
      </c>
      <c r="BK175" s="334">
        <f>ROUND($L$175*$K$175,2)</f>
        <v>0</v>
      </c>
      <c r="BL175" s="311" t="s">
        <v>612</v>
      </c>
      <c r="BM175" s="311" t="s">
        <v>627</v>
      </c>
    </row>
    <row r="176" spans="2:65" s="311" customFormat="1" ht="16.149999999999999" customHeight="1">
      <c r="B176" s="374"/>
      <c r="E176" s="375"/>
      <c r="F176" s="467" t="s">
        <v>604</v>
      </c>
      <c r="G176" s="468"/>
      <c r="H176" s="468"/>
      <c r="I176" s="468"/>
      <c r="K176" s="376">
        <v>1</v>
      </c>
      <c r="R176" s="377"/>
      <c r="T176" s="378"/>
      <c r="AA176" s="379"/>
      <c r="AT176" s="375" t="s">
        <v>610</v>
      </c>
      <c r="AU176" s="375" t="s">
        <v>603</v>
      </c>
      <c r="AV176" s="375" t="s">
        <v>603</v>
      </c>
      <c r="AW176" s="375" t="s">
        <v>609</v>
      </c>
      <c r="AX176" s="375" t="s">
        <v>604</v>
      </c>
      <c r="AY176" s="375" t="s">
        <v>608</v>
      </c>
    </row>
    <row r="177" spans="2:65" s="311" customFormat="1" ht="24" customHeight="1">
      <c r="B177" s="315"/>
      <c r="C177" s="386" t="s">
        <v>626</v>
      </c>
      <c r="D177" s="386" t="s">
        <v>622</v>
      </c>
      <c r="E177" s="387" t="s">
        <v>625</v>
      </c>
      <c r="F177" s="471" t="s">
        <v>624</v>
      </c>
      <c r="G177" s="472"/>
      <c r="H177" s="472"/>
      <c r="I177" s="472"/>
      <c r="J177" s="388" t="s">
        <v>296</v>
      </c>
      <c r="K177" s="389">
        <v>1</v>
      </c>
      <c r="L177" s="473"/>
      <c r="M177" s="474"/>
      <c r="N177" s="475">
        <f>ROUND($L$177*$K$177,2)</f>
        <v>0</v>
      </c>
      <c r="O177" s="456"/>
      <c r="P177" s="456"/>
      <c r="Q177" s="456"/>
      <c r="R177" s="316"/>
      <c r="T177" s="370"/>
      <c r="U177" s="371" t="s">
        <v>605</v>
      </c>
      <c r="W177" s="372">
        <f>$V$177*$K$177</f>
        <v>0</v>
      </c>
      <c r="X177" s="372">
        <v>1E-3</v>
      </c>
      <c r="Y177" s="372">
        <f>$X$177*$K$177</f>
        <v>1E-3</v>
      </c>
      <c r="Z177" s="372">
        <v>0</v>
      </c>
      <c r="AA177" s="373">
        <f>$Z$177*$K$177</f>
        <v>0</v>
      </c>
      <c r="AR177" s="311" t="s">
        <v>623</v>
      </c>
      <c r="AT177" s="311" t="s">
        <v>622</v>
      </c>
      <c r="AU177" s="311" t="s">
        <v>603</v>
      </c>
      <c r="AY177" s="311" t="s">
        <v>608</v>
      </c>
      <c r="BE177" s="334">
        <f>IF($U$177="základní",$N$177,0)</f>
        <v>0</v>
      </c>
      <c r="BF177" s="334">
        <f>IF($U$177="snížená",$N$177,0)</f>
        <v>0</v>
      </c>
      <c r="BG177" s="334">
        <f>IF($U$177="zákl. přenesená",$N$177,0)</f>
        <v>0</v>
      </c>
      <c r="BH177" s="334">
        <f>IF($U$177="sníž. přenesená",$N$177,0)</f>
        <v>0</v>
      </c>
      <c r="BI177" s="334">
        <f>IF($U$177="nulová",$N$177,0)</f>
        <v>0</v>
      </c>
      <c r="BJ177" s="311" t="s">
        <v>603</v>
      </c>
      <c r="BK177" s="334">
        <f>ROUND($L$177*$K$177,2)</f>
        <v>0</v>
      </c>
      <c r="BL177" s="311" t="s">
        <v>612</v>
      </c>
      <c r="BM177" s="311" t="s">
        <v>621</v>
      </c>
    </row>
    <row r="178" spans="2:65" s="311" customFormat="1" ht="16.149999999999999" customHeight="1">
      <c r="B178" s="374"/>
      <c r="E178" s="375"/>
      <c r="F178" s="467" t="s">
        <v>604</v>
      </c>
      <c r="G178" s="468"/>
      <c r="H178" s="468"/>
      <c r="I178" s="468"/>
      <c r="K178" s="376">
        <v>1</v>
      </c>
      <c r="R178" s="377"/>
      <c r="T178" s="378"/>
      <c r="AA178" s="379"/>
      <c r="AT178" s="375" t="s">
        <v>610</v>
      </c>
      <c r="AU178" s="375" t="s">
        <v>603</v>
      </c>
      <c r="AV178" s="375" t="s">
        <v>603</v>
      </c>
      <c r="AW178" s="375" t="s">
        <v>609</v>
      </c>
      <c r="AX178" s="375" t="s">
        <v>604</v>
      </c>
      <c r="AY178" s="375" t="s">
        <v>608</v>
      </c>
    </row>
    <row r="179" spans="2:65" s="311" customFormat="1" ht="24" customHeight="1">
      <c r="B179" s="315"/>
      <c r="C179" s="366" t="s">
        <v>620</v>
      </c>
      <c r="D179" s="366" t="s">
        <v>606</v>
      </c>
      <c r="E179" s="367" t="s">
        <v>619</v>
      </c>
      <c r="F179" s="455" t="s">
        <v>618</v>
      </c>
      <c r="G179" s="456"/>
      <c r="H179" s="456"/>
      <c r="I179" s="456"/>
      <c r="J179" s="368" t="s">
        <v>61</v>
      </c>
      <c r="K179" s="369">
        <v>6.0000000000000001E-3</v>
      </c>
      <c r="L179" s="457"/>
      <c r="M179" s="458"/>
      <c r="N179" s="459">
        <f>ROUND($L$179*$K$179,2)</f>
        <v>0</v>
      </c>
      <c r="O179" s="456"/>
      <c r="P179" s="456"/>
      <c r="Q179" s="456"/>
      <c r="R179" s="316"/>
      <c r="T179" s="370"/>
      <c r="U179" s="371" t="s">
        <v>605</v>
      </c>
      <c r="W179" s="372">
        <f>$V$179*$K$179</f>
        <v>0</v>
      </c>
      <c r="X179" s="372">
        <v>0</v>
      </c>
      <c r="Y179" s="372">
        <f>$X$179*$K$179</f>
        <v>0</v>
      </c>
      <c r="Z179" s="372">
        <v>0</v>
      </c>
      <c r="AA179" s="373">
        <f>$Z$179*$K$179</f>
        <v>0</v>
      </c>
      <c r="AR179" s="311" t="s">
        <v>612</v>
      </c>
      <c r="AT179" s="311" t="s">
        <v>606</v>
      </c>
      <c r="AU179" s="311" t="s">
        <v>603</v>
      </c>
      <c r="AY179" s="311" t="s">
        <v>608</v>
      </c>
      <c r="BE179" s="334">
        <f>IF($U$179="základní",$N$179,0)</f>
        <v>0</v>
      </c>
      <c r="BF179" s="334">
        <f>IF($U$179="snížená",$N$179,0)</f>
        <v>0</v>
      </c>
      <c r="BG179" s="334">
        <f>IF($U$179="zákl. přenesená",$N$179,0)</f>
        <v>0</v>
      </c>
      <c r="BH179" s="334">
        <f>IF($U$179="sníž. přenesená",$N$179,0)</f>
        <v>0</v>
      </c>
      <c r="BI179" s="334">
        <f>IF($U$179="nulová",$N$179,0)</f>
        <v>0</v>
      </c>
      <c r="BJ179" s="311" t="s">
        <v>603</v>
      </c>
      <c r="BK179" s="334">
        <f>ROUND($L$179*$K$179,2)</f>
        <v>0</v>
      </c>
      <c r="BL179" s="311" t="s">
        <v>612</v>
      </c>
      <c r="BM179" s="311" t="s">
        <v>617</v>
      </c>
    </row>
    <row r="180" spans="2:65" s="356" customFormat="1" ht="30.6" customHeight="1">
      <c r="B180" s="357"/>
      <c r="D180" s="365" t="s">
        <v>616</v>
      </c>
      <c r="E180" s="365"/>
      <c r="F180" s="365"/>
      <c r="G180" s="365"/>
      <c r="H180" s="365"/>
      <c r="I180" s="365"/>
      <c r="J180" s="365"/>
      <c r="K180" s="365"/>
      <c r="L180" s="365"/>
      <c r="M180" s="365"/>
      <c r="N180" s="476">
        <f>N181</f>
        <v>0</v>
      </c>
      <c r="O180" s="465"/>
      <c r="P180" s="465"/>
      <c r="Q180" s="465"/>
      <c r="R180" s="359"/>
      <c r="T180" s="360"/>
      <c r="W180" s="361">
        <f>SUM($W$181:$W$182)</f>
        <v>0</v>
      </c>
      <c r="Y180" s="361">
        <f>SUM($Y$181:$Y$182)</f>
        <v>1.47E-3</v>
      </c>
      <c r="AA180" s="362">
        <f>SUM($AA$181:$AA$182)</f>
        <v>0</v>
      </c>
      <c r="AR180" s="363" t="s">
        <v>603</v>
      </c>
      <c r="AT180" s="363" t="s">
        <v>607</v>
      </c>
      <c r="AU180" s="363" t="s">
        <v>604</v>
      </c>
      <c r="AY180" s="363" t="s">
        <v>608</v>
      </c>
      <c r="BK180" s="364">
        <f>SUM($BK$181:$BK$182)</f>
        <v>0</v>
      </c>
    </row>
    <row r="181" spans="2:65" s="311" customFormat="1" ht="24" customHeight="1">
      <c r="B181" s="315"/>
      <c r="C181" s="366" t="s">
        <v>615</v>
      </c>
      <c r="D181" s="366" t="s">
        <v>606</v>
      </c>
      <c r="E181" s="367" t="s">
        <v>614</v>
      </c>
      <c r="F181" s="455" t="s">
        <v>613</v>
      </c>
      <c r="G181" s="456"/>
      <c r="H181" s="456"/>
      <c r="I181" s="456"/>
      <c r="J181" s="368" t="s">
        <v>296</v>
      </c>
      <c r="K181" s="369">
        <v>1</v>
      </c>
      <c r="L181" s="457"/>
      <c r="M181" s="458"/>
      <c r="N181" s="459">
        <f>ROUND($L$181*$K$181,2)</f>
        <v>0</v>
      </c>
      <c r="O181" s="456"/>
      <c r="P181" s="456"/>
      <c r="Q181" s="456"/>
      <c r="R181" s="316"/>
      <c r="T181" s="370"/>
      <c r="U181" s="371" t="s">
        <v>605</v>
      </c>
      <c r="W181" s="372">
        <f>$V$181*$K$181</f>
        <v>0</v>
      </c>
      <c r="X181" s="372">
        <v>1.47E-3</v>
      </c>
      <c r="Y181" s="372">
        <f>$X$181*$K$181</f>
        <v>1.47E-3</v>
      </c>
      <c r="Z181" s="372">
        <v>0</v>
      </c>
      <c r="AA181" s="373">
        <f>$Z$181*$K$181</f>
        <v>0</v>
      </c>
      <c r="AR181" s="311" t="s">
        <v>612</v>
      </c>
      <c r="AT181" s="311" t="s">
        <v>606</v>
      </c>
      <c r="AU181" s="311" t="s">
        <v>603</v>
      </c>
      <c r="AY181" s="311" t="s">
        <v>608</v>
      </c>
      <c r="BE181" s="334">
        <f>IF($U$181="základní",$N$181,0)</f>
        <v>0</v>
      </c>
      <c r="BF181" s="334">
        <f>IF($U$181="snížená",$N$181,0)</f>
        <v>0</v>
      </c>
      <c r="BG181" s="334">
        <f>IF($U$181="zákl. přenesená",$N$181,0)</f>
        <v>0</v>
      </c>
      <c r="BH181" s="334">
        <f>IF($U$181="sníž. přenesená",$N$181,0)</f>
        <v>0</v>
      </c>
      <c r="BI181" s="334">
        <f>IF($U$181="nulová",$N$181,0)</f>
        <v>0</v>
      </c>
      <c r="BJ181" s="311" t="s">
        <v>603</v>
      </c>
      <c r="BK181" s="334">
        <f>ROUND($L$181*$K$181,2)</f>
        <v>0</v>
      </c>
      <c r="BL181" s="311" t="s">
        <v>612</v>
      </c>
      <c r="BM181" s="311" t="s">
        <v>611</v>
      </c>
    </row>
    <row r="182" spans="2:65" s="311" customFormat="1" ht="16.149999999999999" customHeight="1">
      <c r="B182" s="374"/>
      <c r="E182" s="375"/>
      <c r="F182" s="467" t="s">
        <v>604</v>
      </c>
      <c r="G182" s="468"/>
      <c r="H182" s="468"/>
      <c r="I182" s="468"/>
      <c r="K182" s="376">
        <v>1</v>
      </c>
      <c r="R182" s="377"/>
      <c r="T182" s="378"/>
      <c r="AA182" s="379"/>
      <c r="AT182" s="375" t="s">
        <v>610</v>
      </c>
      <c r="AU182" s="375" t="s">
        <v>603</v>
      </c>
      <c r="AV182" s="375" t="s">
        <v>603</v>
      </c>
      <c r="AW182" s="375" t="s">
        <v>609</v>
      </c>
      <c r="AX182" s="375" t="s">
        <v>604</v>
      </c>
      <c r="AY182" s="375" t="s">
        <v>608</v>
      </c>
    </row>
    <row r="183" spans="2:65" s="311" customFormat="1" ht="7.9" customHeight="1">
      <c r="B183" s="338"/>
      <c r="C183" s="339"/>
      <c r="D183" s="339"/>
      <c r="E183" s="339"/>
      <c r="F183" s="339"/>
      <c r="G183" s="339"/>
      <c r="H183" s="339"/>
      <c r="I183" s="339"/>
      <c r="J183" s="339"/>
      <c r="K183" s="339"/>
      <c r="L183" s="339"/>
      <c r="M183" s="339"/>
      <c r="N183" s="339"/>
      <c r="O183" s="339"/>
      <c r="P183" s="339"/>
      <c r="Q183" s="339"/>
      <c r="R183" s="340"/>
    </row>
    <row r="184" spans="2:65" s="341" customFormat="1" ht="12.6" customHeight="1"/>
  </sheetData>
  <sheetProtection password="8879" sheet="1" objects="1" scenarios="1"/>
  <mergeCells count="311">
    <mergeCell ref="N180:Q180"/>
    <mergeCell ref="F181:I181"/>
    <mergeCell ref="L181:M181"/>
    <mergeCell ref="N181:Q181"/>
    <mergeCell ref="F182:I182"/>
    <mergeCell ref="F176:I176"/>
    <mergeCell ref="F177:I177"/>
    <mergeCell ref="L177:M177"/>
    <mergeCell ref="N177:Q177"/>
    <mergeCell ref="F178:I178"/>
    <mergeCell ref="F179:I179"/>
    <mergeCell ref="L179:M179"/>
    <mergeCell ref="N179:Q179"/>
    <mergeCell ref="N172:Q172"/>
    <mergeCell ref="F173:I173"/>
    <mergeCell ref="L173:M173"/>
    <mergeCell ref="N173:Q173"/>
    <mergeCell ref="F174:I174"/>
    <mergeCell ref="F175:I175"/>
    <mergeCell ref="L175:M175"/>
    <mergeCell ref="N175:Q175"/>
    <mergeCell ref="F168:I168"/>
    <mergeCell ref="F169:I169"/>
    <mergeCell ref="L169:M169"/>
    <mergeCell ref="N169:Q169"/>
    <mergeCell ref="F170:I170"/>
    <mergeCell ref="F171:I171"/>
    <mergeCell ref="L171:M171"/>
    <mergeCell ref="N171:Q171"/>
    <mergeCell ref="F165:I165"/>
    <mergeCell ref="L165:M165"/>
    <mergeCell ref="N165:Q165"/>
    <mergeCell ref="F166:I166"/>
    <mergeCell ref="F167:I167"/>
    <mergeCell ref="L167:M167"/>
    <mergeCell ref="N167:Q167"/>
    <mergeCell ref="F162:I162"/>
    <mergeCell ref="F163:I163"/>
    <mergeCell ref="L163:M163"/>
    <mergeCell ref="N163:Q163"/>
    <mergeCell ref="F164:I164"/>
    <mergeCell ref="L164:M164"/>
    <mergeCell ref="N164:Q164"/>
    <mergeCell ref="F158:I158"/>
    <mergeCell ref="F159:I159"/>
    <mergeCell ref="L159:M159"/>
    <mergeCell ref="N159:Q159"/>
    <mergeCell ref="F160:I160"/>
    <mergeCell ref="F161:I161"/>
    <mergeCell ref="L161:M161"/>
    <mergeCell ref="N161:Q161"/>
    <mergeCell ref="F154:I154"/>
    <mergeCell ref="F155:I155"/>
    <mergeCell ref="L155:M155"/>
    <mergeCell ref="N155:Q155"/>
    <mergeCell ref="F156:I156"/>
    <mergeCell ref="F157:I157"/>
    <mergeCell ref="L157:M157"/>
    <mergeCell ref="N157:Q157"/>
    <mergeCell ref="F150:I150"/>
    <mergeCell ref="F151:I151"/>
    <mergeCell ref="L151:M151"/>
    <mergeCell ref="N151:Q151"/>
    <mergeCell ref="F152:I152"/>
    <mergeCell ref="F153:I153"/>
    <mergeCell ref="L153:M153"/>
    <mergeCell ref="N153:Q153"/>
    <mergeCell ref="F146:I146"/>
    <mergeCell ref="F147:I147"/>
    <mergeCell ref="L147:M147"/>
    <mergeCell ref="N147:Q147"/>
    <mergeCell ref="F148:I148"/>
    <mergeCell ref="F149:I149"/>
    <mergeCell ref="L149:M149"/>
    <mergeCell ref="N149:Q149"/>
    <mergeCell ref="F142:I142"/>
    <mergeCell ref="F143:I143"/>
    <mergeCell ref="L143:M143"/>
    <mergeCell ref="N143:Q143"/>
    <mergeCell ref="F144:I144"/>
    <mergeCell ref="F145:I145"/>
    <mergeCell ref="L145:M145"/>
    <mergeCell ref="N145:Q145"/>
    <mergeCell ref="F138:I138"/>
    <mergeCell ref="F139:I139"/>
    <mergeCell ref="L139:M139"/>
    <mergeCell ref="N139:Q139"/>
    <mergeCell ref="F140:I140"/>
    <mergeCell ref="F141:I141"/>
    <mergeCell ref="L141:M141"/>
    <mergeCell ref="N141:Q141"/>
    <mergeCell ref="F134:I134"/>
    <mergeCell ref="F135:I135"/>
    <mergeCell ref="L135:M135"/>
    <mergeCell ref="N135:Q135"/>
    <mergeCell ref="F136:I136"/>
    <mergeCell ref="F137:I137"/>
    <mergeCell ref="L137:M137"/>
    <mergeCell ref="N137:Q137"/>
    <mergeCell ref="N130:Q130"/>
    <mergeCell ref="F131:I131"/>
    <mergeCell ref="L131:M131"/>
    <mergeCell ref="N131:Q131"/>
    <mergeCell ref="F132:I132"/>
    <mergeCell ref="F133:I133"/>
    <mergeCell ref="L133:M133"/>
    <mergeCell ref="N133:Q133"/>
    <mergeCell ref="F128:I128"/>
    <mergeCell ref="L128:M128"/>
    <mergeCell ref="N128:Q128"/>
    <mergeCell ref="F129:I129"/>
    <mergeCell ref="L129:M129"/>
    <mergeCell ref="N129:Q129"/>
    <mergeCell ref="F124:I124"/>
    <mergeCell ref="F125:I125"/>
    <mergeCell ref="F126:I126"/>
    <mergeCell ref="L126:M126"/>
    <mergeCell ref="N126:Q126"/>
    <mergeCell ref="F127:I127"/>
    <mergeCell ref="F120:I120"/>
    <mergeCell ref="F121:I121"/>
    <mergeCell ref="L121:M121"/>
    <mergeCell ref="N121:Q121"/>
    <mergeCell ref="F122:I122"/>
    <mergeCell ref="F123:I123"/>
    <mergeCell ref="L123:M123"/>
    <mergeCell ref="N123:Q123"/>
    <mergeCell ref="F117:I117"/>
    <mergeCell ref="F118:I118"/>
    <mergeCell ref="L118:M118"/>
    <mergeCell ref="N118:Q118"/>
    <mergeCell ref="F119:I119"/>
    <mergeCell ref="L119:M119"/>
    <mergeCell ref="N119:Q119"/>
    <mergeCell ref="F114:I114"/>
    <mergeCell ref="F115:I115"/>
    <mergeCell ref="L115:M115"/>
    <mergeCell ref="N115:Q115"/>
    <mergeCell ref="F116:I116"/>
    <mergeCell ref="L116:M116"/>
    <mergeCell ref="N116:Q116"/>
    <mergeCell ref="F110:I110"/>
    <mergeCell ref="F111:I111"/>
    <mergeCell ref="L111:M111"/>
    <mergeCell ref="N111:Q111"/>
    <mergeCell ref="F112:I112"/>
    <mergeCell ref="F113:I113"/>
    <mergeCell ref="L113:M113"/>
    <mergeCell ref="N113:Q113"/>
    <mergeCell ref="F106:I106"/>
    <mergeCell ref="F107:I107"/>
    <mergeCell ref="L107:M107"/>
    <mergeCell ref="N107:Q107"/>
    <mergeCell ref="F108:I108"/>
    <mergeCell ref="F109:I109"/>
    <mergeCell ref="L109:M109"/>
    <mergeCell ref="N109:Q109"/>
    <mergeCell ref="F102:I102"/>
    <mergeCell ref="F103:I103"/>
    <mergeCell ref="L103:M103"/>
    <mergeCell ref="N103:Q103"/>
    <mergeCell ref="F104:I104"/>
    <mergeCell ref="F105:I105"/>
    <mergeCell ref="L105:M105"/>
    <mergeCell ref="N105:Q105"/>
    <mergeCell ref="F98:I98"/>
    <mergeCell ref="F99:I99"/>
    <mergeCell ref="L99:M99"/>
    <mergeCell ref="N99:Q99"/>
    <mergeCell ref="F100:I100"/>
    <mergeCell ref="F101:I101"/>
    <mergeCell ref="L101:M101"/>
    <mergeCell ref="N101:Q101"/>
    <mergeCell ref="F94:I94"/>
    <mergeCell ref="F95:I95"/>
    <mergeCell ref="L95:M95"/>
    <mergeCell ref="N95:Q95"/>
    <mergeCell ref="F96:I96"/>
    <mergeCell ref="F97:I97"/>
    <mergeCell ref="L97:M97"/>
    <mergeCell ref="N97:Q97"/>
    <mergeCell ref="F90:I90"/>
    <mergeCell ref="F91:I91"/>
    <mergeCell ref="L91:M91"/>
    <mergeCell ref="N91:Q91"/>
    <mergeCell ref="F92:I92"/>
    <mergeCell ref="F93:I93"/>
    <mergeCell ref="L93:M93"/>
    <mergeCell ref="N93:Q93"/>
    <mergeCell ref="F86:I86"/>
    <mergeCell ref="F87:I87"/>
    <mergeCell ref="L87:M87"/>
    <mergeCell ref="N87:Q87"/>
    <mergeCell ref="F88:I88"/>
    <mergeCell ref="F89:I89"/>
    <mergeCell ref="L89:M89"/>
    <mergeCell ref="N89:Q89"/>
    <mergeCell ref="N82:Q82"/>
    <mergeCell ref="F83:I83"/>
    <mergeCell ref="L83:M83"/>
    <mergeCell ref="N83:Q83"/>
    <mergeCell ref="F84:I84"/>
    <mergeCell ref="F85:I85"/>
    <mergeCell ref="L85:M85"/>
    <mergeCell ref="N85:Q85"/>
    <mergeCell ref="F79:I79"/>
    <mergeCell ref="F80:I80"/>
    <mergeCell ref="L80:M80"/>
    <mergeCell ref="N80:Q80"/>
    <mergeCell ref="F81:I81"/>
    <mergeCell ref="L81:M81"/>
    <mergeCell ref="N81:Q81"/>
    <mergeCell ref="F75:I75"/>
    <mergeCell ref="F76:I76"/>
    <mergeCell ref="L76:M76"/>
    <mergeCell ref="N76:Q76"/>
    <mergeCell ref="F77:I77"/>
    <mergeCell ref="F78:I78"/>
    <mergeCell ref="L78:M78"/>
    <mergeCell ref="N78:Q78"/>
    <mergeCell ref="F72:I72"/>
    <mergeCell ref="L72:M72"/>
    <mergeCell ref="N72:Q72"/>
    <mergeCell ref="F73:I73"/>
    <mergeCell ref="F74:I74"/>
    <mergeCell ref="L74:M74"/>
    <mergeCell ref="N74:Q74"/>
    <mergeCell ref="F68:I68"/>
    <mergeCell ref="F69:I69"/>
    <mergeCell ref="F70:I70"/>
    <mergeCell ref="L70:M70"/>
    <mergeCell ref="N70:Q70"/>
    <mergeCell ref="F71:I71"/>
    <mergeCell ref="F64:I64"/>
    <mergeCell ref="F65:I65"/>
    <mergeCell ref="L65:M65"/>
    <mergeCell ref="N65:Q65"/>
    <mergeCell ref="F66:I66"/>
    <mergeCell ref="F67:I67"/>
    <mergeCell ref="L67:M67"/>
    <mergeCell ref="N67:Q67"/>
    <mergeCell ref="F60:I60"/>
    <mergeCell ref="F61:I61"/>
    <mergeCell ref="L61:M61"/>
    <mergeCell ref="N61:Q61"/>
    <mergeCell ref="F62:I62"/>
    <mergeCell ref="F63:I63"/>
    <mergeCell ref="L63:M63"/>
    <mergeCell ref="N63:Q63"/>
    <mergeCell ref="F56:I56"/>
    <mergeCell ref="F57:I57"/>
    <mergeCell ref="L57:M57"/>
    <mergeCell ref="N57:Q57"/>
    <mergeCell ref="F58:I58"/>
    <mergeCell ref="F59:I59"/>
    <mergeCell ref="L59:M59"/>
    <mergeCell ref="N59:Q59"/>
    <mergeCell ref="F52:I52"/>
    <mergeCell ref="F53:I53"/>
    <mergeCell ref="L53:M53"/>
    <mergeCell ref="N53:Q53"/>
    <mergeCell ref="F54:I54"/>
    <mergeCell ref="F55:I55"/>
    <mergeCell ref="L55:M55"/>
    <mergeCell ref="N55:Q55"/>
    <mergeCell ref="F48:I48"/>
    <mergeCell ref="F49:I49"/>
    <mergeCell ref="L49:M49"/>
    <mergeCell ref="N49:Q49"/>
    <mergeCell ref="F50:I50"/>
    <mergeCell ref="F51:I51"/>
    <mergeCell ref="L51:M51"/>
    <mergeCell ref="N51:Q51"/>
    <mergeCell ref="F47:I47"/>
    <mergeCell ref="L47:M47"/>
    <mergeCell ref="N47:Q47"/>
    <mergeCell ref="F42:I42"/>
    <mergeCell ref="L42:M42"/>
    <mergeCell ref="N42:Q42"/>
    <mergeCell ref="N43:Q43"/>
    <mergeCell ref="N44:Q44"/>
    <mergeCell ref="N45:Q45"/>
    <mergeCell ref="F35:P35"/>
    <mergeCell ref="M37:P37"/>
    <mergeCell ref="M39:Q39"/>
    <mergeCell ref="M40:Q40"/>
    <mergeCell ref="D23:H23"/>
    <mergeCell ref="N23:Q23"/>
    <mergeCell ref="N24:Q24"/>
    <mergeCell ref="L26:Q26"/>
    <mergeCell ref="F46:I46"/>
    <mergeCell ref="L46:M46"/>
    <mergeCell ref="N46:Q46"/>
    <mergeCell ref="N22:Q22"/>
    <mergeCell ref="M10:Q10"/>
    <mergeCell ref="C12:G12"/>
    <mergeCell ref="N12:Q12"/>
    <mergeCell ref="N14:Q14"/>
    <mergeCell ref="N15:Q15"/>
    <mergeCell ref="N16:Q16"/>
    <mergeCell ref="C32:Q32"/>
    <mergeCell ref="F34:P34"/>
    <mergeCell ref="C2:Q2"/>
    <mergeCell ref="F4:P4"/>
    <mergeCell ref="F5:P5"/>
    <mergeCell ref="M7:P7"/>
    <mergeCell ref="M9:Q9"/>
    <mergeCell ref="N17:Q17"/>
    <mergeCell ref="N18:Q18"/>
    <mergeCell ref="N19:Q19"/>
    <mergeCell ref="N20:Q20"/>
  </mergeCells>
  <dataValidations disablePrompts="1" count="2">
    <dataValidation type="list" allowBlank="1" showInputMessage="1" showErrorMessage="1" error="Povoleny jsou hodnoty základní, snížená, zákl. přenesená, sníž. přenesená, nulová." sqref="U65714:U65719 JQ65714:JQ65719 TM65714:TM65719 ADI65714:ADI65719 ANE65714:ANE65719 AXA65714:AXA65719 BGW65714:BGW65719 BQS65714:BQS65719 CAO65714:CAO65719 CKK65714:CKK65719 CUG65714:CUG65719 DEC65714:DEC65719 DNY65714:DNY65719 DXU65714:DXU65719 EHQ65714:EHQ65719 ERM65714:ERM65719 FBI65714:FBI65719 FLE65714:FLE65719 FVA65714:FVA65719 GEW65714:GEW65719 GOS65714:GOS65719 GYO65714:GYO65719 HIK65714:HIK65719 HSG65714:HSG65719 ICC65714:ICC65719 ILY65714:ILY65719 IVU65714:IVU65719 JFQ65714:JFQ65719 JPM65714:JPM65719 JZI65714:JZI65719 KJE65714:KJE65719 KTA65714:KTA65719 LCW65714:LCW65719 LMS65714:LMS65719 LWO65714:LWO65719 MGK65714:MGK65719 MQG65714:MQG65719 NAC65714:NAC65719 NJY65714:NJY65719 NTU65714:NTU65719 ODQ65714:ODQ65719 ONM65714:ONM65719 OXI65714:OXI65719 PHE65714:PHE65719 PRA65714:PRA65719 QAW65714:QAW65719 QKS65714:QKS65719 QUO65714:QUO65719 REK65714:REK65719 ROG65714:ROG65719 RYC65714:RYC65719 SHY65714:SHY65719 SRU65714:SRU65719 TBQ65714:TBQ65719 TLM65714:TLM65719 TVI65714:TVI65719 UFE65714:UFE65719 UPA65714:UPA65719 UYW65714:UYW65719 VIS65714:VIS65719 VSO65714:VSO65719 WCK65714:WCK65719 WMG65714:WMG65719 WWC65714:WWC65719 U131250:U131255 JQ131250:JQ131255 TM131250:TM131255 ADI131250:ADI131255 ANE131250:ANE131255 AXA131250:AXA131255 BGW131250:BGW131255 BQS131250:BQS131255 CAO131250:CAO131255 CKK131250:CKK131255 CUG131250:CUG131255 DEC131250:DEC131255 DNY131250:DNY131255 DXU131250:DXU131255 EHQ131250:EHQ131255 ERM131250:ERM131255 FBI131250:FBI131255 FLE131250:FLE131255 FVA131250:FVA131255 GEW131250:GEW131255 GOS131250:GOS131255 GYO131250:GYO131255 HIK131250:HIK131255 HSG131250:HSG131255 ICC131250:ICC131255 ILY131250:ILY131255 IVU131250:IVU131255 JFQ131250:JFQ131255 JPM131250:JPM131255 JZI131250:JZI131255 KJE131250:KJE131255 KTA131250:KTA131255 LCW131250:LCW131255 LMS131250:LMS131255 LWO131250:LWO131255 MGK131250:MGK131255 MQG131250:MQG131255 NAC131250:NAC131255 NJY131250:NJY131255 NTU131250:NTU131255 ODQ131250:ODQ131255 ONM131250:ONM131255 OXI131250:OXI131255 PHE131250:PHE131255 PRA131250:PRA131255 QAW131250:QAW131255 QKS131250:QKS131255 QUO131250:QUO131255 REK131250:REK131255 ROG131250:ROG131255 RYC131250:RYC131255 SHY131250:SHY131255 SRU131250:SRU131255 TBQ131250:TBQ131255 TLM131250:TLM131255 TVI131250:TVI131255 UFE131250:UFE131255 UPA131250:UPA131255 UYW131250:UYW131255 VIS131250:VIS131255 VSO131250:VSO131255 WCK131250:WCK131255 WMG131250:WMG131255 WWC131250:WWC131255 U196786:U196791 JQ196786:JQ196791 TM196786:TM196791 ADI196786:ADI196791 ANE196786:ANE196791 AXA196786:AXA196791 BGW196786:BGW196791 BQS196786:BQS196791 CAO196786:CAO196791 CKK196786:CKK196791 CUG196786:CUG196791 DEC196786:DEC196791 DNY196786:DNY196791 DXU196786:DXU196791 EHQ196786:EHQ196791 ERM196786:ERM196791 FBI196786:FBI196791 FLE196786:FLE196791 FVA196786:FVA196791 GEW196786:GEW196791 GOS196786:GOS196791 GYO196786:GYO196791 HIK196786:HIK196791 HSG196786:HSG196791 ICC196786:ICC196791 ILY196786:ILY196791 IVU196786:IVU196791 JFQ196786:JFQ196791 JPM196786:JPM196791 JZI196786:JZI196791 KJE196786:KJE196791 KTA196786:KTA196791 LCW196786:LCW196791 LMS196786:LMS196791 LWO196786:LWO196791 MGK196786:MGK196791 MQG196786:MQG196791 NAC196786:NAC196791 NJY196786:NJY196791 NTU196786:NTU196791 ODQ196786:ODQ196791 ONM196786:ONM196791 OXI196786:OXI196791 PHE196786:PHE196791 PRA196786:PRA196791 QAW196786:QAW196791 QKS196786:QKS196791 QUO196786:QUO196791 REK196786:REK196791 ROG196786:ROG196791 RYC196786:RYC196791 SHY196786:SHY196791 SRU196786:SRU196791 TBQ196786:TBQ196791 TLM196786:TLM196791 TVI196786:TVI196791 UFE196786:UFE196791 UPA196786:UPA196791 UYW196786:UYW196791 VIS196786:VIS196791 VSO196786:VSO196791 WCK196786:WCK196791 WMG196786:WMG196791 WWC196786:WWC196791 U262322:U262327 JQ262322:JQ262327 TM262322:TM262327 ADI262322:ADI262327 ANE262322:ANE262327 AXA262322:AXA262327 BGW262322:BGW262327 BQS262322:BQS262327 CAO262322:CAO262327 CKK262322:CKK262327 CUG262322:CUG262327 DEC262322:DEC262327 DNY262322:DNY262327 DXU262322:DXU262327 EHQ262322:EHQ262327 ERM262322:ERM262327 FBI262322:FBI262327 FLE262322:FLE262327 FVA262322:FVA262327 GEW262322:GEW262327 GOS262322:GOS262327 GYO262322:GYO262327 HIK262322:HIK262327 HSG262322:HSG262327 ICC262322:ICC262327 ILY262322:ILY262327 IVU262322:IVU262327 JFQ262322:JFQ262327 JPM262322:JPM262327 JZI262322:JZI262327 KJE262322:KJE262327 KTA262322:KTA262327 LCW262322:LCW262327 LMS262322:LMS262327 LWO262322:LWO262327 MGK262322:MGK262327 MQG262322:MQG262327 NAC262322:NAC262327 NJY262322:NJY262327 NTU262322:NTU262327 ODQ262322:ODQ262327 ONM262322:ONM262327 OXI262322:OXI262327 PHE262322:PHE262327 PRA262322:PRA262327 QAW262322:QAW262327 QKS262322:QKS262327 QUO262322:QUO262327 REK262322:REK262327 ROG262322:ROG262327 RYC262322:RYC262327 SHY262322:SHY262327 SRU262322:SRU262327 TBQ262322:TBQ262327 TLM262322:TLM262327 TVI262322:TVI262327 UFE262322:UFE262327 UPA262322:UPA262327 UYW262322:UYW262327 VIS262322:VIS262327 VSO262322:VSO262327 WCK262322:WCK262327 WMG262322:WMG262327 WWC262322:WWC262327 U327858:U327863 JQ327858:JQ327863 TM327858:TM327863 ADI327858:ADI327863 ANE327858:ANE327863 AXA327858:AXA327863 BGW327858:BGW327863 BQS327858:BQS327863 CAO327858:CAO327863 CKK327858:CKK327863 CUG327858:CUG327863 DEC327858:DEC327863 DNY327858:DNY327863 DXU327858:DXU327863 EHQ327858:EHQ327863 ERM327858:ERM327863 FBI327858:FBI327863 FLE327858:FLE327863 FVA327858:FVA327863 GEW327858:GEW327863 GOS327858:GOS327863 GYO327858:GYO327863 HIK327858:HIK327863 HSG327858:HSG327863 ICC327858:ICC327863 ILY327858:ILY327863 IVU327858:IVU327863 JFQ327858:JFQ327863 JPM327858:JPM327863 JZI327858:JZI327863 KJE327858:KJE327863 KTA327858:KTA327863 LCW327858:LCW327863 LMS327858:LMS327863 LWO327858:LWO327863 MGK327858:MGK327863 MQG327858:MQG327863 NAC327858:NAC327863 NJY327858:NJY327863 NTU327858:NTU327863 ODQ327858:ODQ327863 ONM327858:ONM327863 OXI327858:OXI327863 PHE327858:PHE327863 PRA327858:PRA327863 QAW327858:QAW327863 QKS327858:QKS327863 QUO327858:QUO327863 REK327858:REK327863 ROG327858:ROG327863 RYC327858:RYC327863 SHY327858:SHY327863 SRU327858:SRU327863 TBQ327858:TBQ327863 TLM327858:TLM327863 TVI327858:TVI327863 UFE327858:UFE327863 UPA327858:UPA327863 UYW327858:UYW327863 VIS327858:VIS327863 VSO327858:VSO327863 WCK327858:WCK327863 WMG327858:WMG327863 WWC327858:WWC327863 U393394:U393399 JQ393394:JQ393399 TM393394:TM393399 ADI393394:ADI393399 ANE393394:ANE393399 AXA393394:AXA393399 BGW393394:BGW393399 BQS393394:BQS393399 CAO393394:CAO393399 CKK393394:CKK393399 CUG393394:CUG393399 DEC393394:DEC393399 DNY393394:DNY393399 DXU393394:DXU393399 EHQ393394:EHQ393399 ERM393394:ERM393399 FBI393394:FBI393399 FLE393394:FLE393399 FVA393394:FVA393399 GEW393394:GEW393399 GOS393394:GOS393399 GYO393394:GYO393399 HIK393394:HIK393399 HSG393394:HSG393399 ICC393394:ICC393399 ILY393394:ILY393399 IVU393394:IVU393399 JFQ393394:JFQ393399 JPM393394:JPM393399 JZI393394:JZI393399 KJE393394:KJE393399 KTA393394:KTA393399 LCW393394:LCW393399 LMS393394:LMS393399 LWO393394:LWO393399 MGK393394:MGK393399 MQG393394:MQG393399 NAC393394:NAC393399 NJY393394:NJY393399 NTU393394:NTU393399 ODQ393394:ODQ393399 ONM393394:ONM393399 OXI393394:OXI393399 PHE393394:PHE393399 PRA393394:PRA393399 QAW393394:QAW393399 QKS393394:QKS393399 QUO393394:QUO393399 REK393394:REK393399 ROG393394:ROG393399 RYC393394:RYC393399 SHY393394:SHY393399 SRU393394:SRU393399 TBQ393394:TBQ393399 TLM393394:TLM393399 TVI393394:TVI393399 UFE393394:UFE393399 UPA393394:UPA393399 UYW393394:UYW393399 VIS393394:VIS393399 VSO393394:VSO393399 WCK393394:WCK393399 WMG393394:WMG393399 WWC393394:WWC393399 U458930:U458935 JQ458930:JQ458935 TM458930:TM458935 ADI458930:ADI458935 ANE458930:ANE458935 AXA458930:AXA458935 BGW458930:BGW458935 BQS458930:BQS458935 CAO458930:CAO458935 CKK458930:CKK458935 CUG458930:CUG458935 DEC458930:DEC458935 DNY458930:DNY458935 DXU458930:DXU458935 EHQ458930:EHQ458935 ERM458930:ERM458935 FBI458930:FBI458935 FLE458930:FLE458935 FVA458930:FVA458935 GEW458930:GEW458935 GOS458930:GOS458935 GYO458930:GYO458935 HIK458930:HIK458935 HSG458930:HSG458935 ICC458930:ICC458935 ILY458930:ILY458935 IVU458930:IVU458935 JFQ458930:JFQ458935 JPM458930:JPM458935 JZI458930:JZI458935 KJE458930:KJE458935 KTA458930:KTA458935 LCW458930:LCW458935 LMS458930:LMS458935 LWO458930:LWO458935 MGK458930:MGK458935 MQG458930:MQG458935 NAC458930:NAC458935 NJY458930:NJY458935 NTU458930:NTU458935 ODQ458930:ODQ458935 ONM458930:ONM458935 OXI458930:OXI458935 PHE458930:PHE458935 PRA458930:PRA458935 QAW458930:QAW458935 QKS458930:QKS458935 QUO458930:QUO458935 REK458930:REK458935 ROG458930:ROG458935 RYC458930:RYC458935 SHY458930:SHY458935 SRU458930:SRU458935 TBQ458930:TBQ458935 TLM458930:TLM458935 TVI458930:TVI458935 UFE458930:UFE458935 UPA458930:UPA458935 UYW458930:UYW458935 VIS458930:VIS458935 VSO458930:VSO458935 WCK458930:WCK458935 WMG458930:WMG458935 WWC458930:WWC458935 U524466:U524471 JQ524466:JQ524471 TM524466:TM524471 ADI524466:ADI524471 ANE524466:ANE524471 AXA524466:AXA524471 BGW524466:BGW524471 BQS524466:BQS524471 CAO524466:CAO524471 CKK524466:CKK524471 CUG524466:CUG524471 DEC524466:DEC524471 DNY524466:DNY524471 DXU524466:DXU524471 EHQ524466:EHQ524471 ERM524466:ERM524471 FBI524466:FBI524471 FLE524466:FLE524471 FVA524466:FVA524471 GEW524466:GEW524471 GOS524466:GOS524471 GYO524466:GYO524471 HIK524466:HIK524471 HSG524466:HSG524471 ICC524466:ICC524471 ILY524466:ILY524471 IVU524466:IVU524471 JFQ524466:JFQ524471 JPM524466:JPM524471 JZI524466:JZI524471 KJE524466:KJE524471 KTA524466:KTA524471 LCW524466:LCW524471 LMS524466:LMS524471 LWO524466:LWO524471 MGK524466:MGK524471 MQG524466:MQG524471 NAC524466:NAC524471 NJY524466:NJY524471 NTU524466:NTU524471 ODQ524466:ODQ524471 ONM524466:ONM524471 OXI524466:OXI524471 PHE524466:PHE524471 PRA524466:PRA524471 QAW524466:QAW524471 QKS524466:QKS524471 QUO524466:QUO524471 REK524466:REK524471 ROG524466:ROG524471 RYC524466:RYC524471 SHY524466:SHY524471 SRU524466:SRU524471 TBQ524466:TBQ524471 TLM524466:TLM524471 TVI524466:TVI524471 UFE524466:UFE524471 UPA524466:UPA524471 UYW524466:UYW524471 VIS524466:VIS524471 VSO524466:VSO524471 WCK524466:WCK524471 WMG524466:WMG524471 WWC524466:WWC524471 U590002:U590007 JQ590002:JQ590007 TM590002:TM590007 ADI590002:ADI590007 ANE590002:ANE590007 AXA590002:AXA590007 BGW590002:BGW590007 BQS590002:BQS590007 CAO590002:CAO590007 CKK590002:CKK590007 CUG590002:CUG590007 DEC590002:DEC590007 DNY590002:DNY590007 DXU590002:DXU590007 EHQ590002:EHQ590007 ERM590002:ERM590007 FBI590002:FBI590007 FLE590002:FLE590007 FVA590002:FVA590007 GEW590002:GEW590007 GOS590002:GOS590007 GYO590002:GYO590007 HIK590002:HIK590007 HSG590002:HSG590007 ICC590002:ICC590007 ILY590002:ILY590007 IVU590002:IVU590007 JFQ590002:JFQ590007 JPM590002:JPM590007 JZI590002:JZI590007 KJE590002:KJE590007 KTA590002:KTA590007 LCW590002:LCW590007 LMS590002:LMS590007 LWO590002:LWO590007 MGK590002:MGK590007 MQG590002:MQG590007 NAC590002:NAC590007 NJY590002:NJY590007 NTU590002:NTU590007 ODQ590002:ODQ590007 ONM590002:ONM590007 OXI590002:OXI590007 PHE590002:PHE590007 PRA590002:PRA590007 QAW590002:QAW590007 QKS590002:QKS590007 QUO590002:QUO590007 REK590002:REK590007 ROG590002:ROG590007 RYC590002:RYC590007 SHY590002:SHY590007 SRU590002:SRU590007 TBQ590002:TBQ590007 TLM590002:TLM590007 TVI590002:TVI590007 UFE590002:UFE590007 UPA590002:UPA590007 UYW590002:UYW590007 VIS590002:VIS590007 VSO590002:VSO590007 WCK590002:WCK590007 WMG590002:WMG590007 WWC590002:WWC590007 U655538:U655543 JQ655538:JQ655543 TM655538:TM655543 ADI655538:ADI655543 ANE655538:ANE655543 AXA655538:AXA655543 BGW655538:BGW655543 BQS655538:BQS655543 CAO655538:CAO655543 CKK655538:CKK655543 CUG655538:CUG655543 DEC655538:DEC655543 DNY655538:DNY655543 DXU655538:DXU655543 EHQ655538:EHQ655543 ERM655538:ERM655543 FBI655538:FBI655543 FLE655538:FLE655543 FVA655538:FVA655543 GEW655538:GEW655543 GOS655538:GOS655543 GYO655538:GYO655543 HIK655538:HIK655543 HSG655538:HSG655543 ICC655538:ICC655543 ILY655538:ILY655543 IVU655538:IVU655543 JFQ655538:JFQ655543 JPM655538:JPM655543 JZI655538:JZI655543 KJE655538:KJE655543 KTA655538:KTA655543 LCW655538:LCW655543 LMS655538:LMS655543 LWO655538:LWO655543 MGK655538:MGK655543 MQG655538:MQG655543 NAC655538:NAC655543 NJY655538:NJY655543 NTU655538:NTU655543 ODQ655538:ODQ655543 ONM655538:ONM655543 OXI655538:OXI655543 PHE655538:PHE655543 PRA655538:PRA655543 QAW655538:QAW655543 QKS655538:QKS655543 QUO655538:QUO655543 REK655538:REK655543 ROG655538:ROG655543 RYC655538:RYC655543 SHY655538:SHY655543 SRU655538:SRU655543 TBQ655538:TBQ655543 TLM655538:TLM655543 TVI655538:TVI655543 UFE655538:UFE655543 UPA655538:UPA655543 UYW655538:UYW655543 VIS655538:VIS655543 VSO655538:VSO655543 WCK655538:WCK655543 WMG655538:WMG655543 WWC655538:WWC655543 U721074:U721079 JQ721074:JQ721079 TM721074:TM721079 ADI721074:ADI721079 ANE721074:ANE721079 AXA721074:AXA721079 BGW721074:BGW721079 BQS721074:BQS721079 CAO721074:CAO721079 CKK721074:CKK721079 CUG721074:CUG721079 DEC721074:DEC721079 DNY721074:DNY721079 DXU721074:DXU721079 EHQ721074:EHQ721079 ERM721074:ERM721079 FBI721074:FBI721079 FLE721074:FLE721079 FVA721074:FVA721079 GEW721074:GEW721079 GOS721074:GOS721079 GYO721074:GYO721079 HIK721074:HIK721079 HSG721074:HSG721079 ICC721074:ICC721079 ILY721074:ILY721079 IVU721074:IVU721079 JFQ721074:JFQ721079 JPM721074:JPM721079 JZI721074:JZI721079 KJE721074:KJE721079 KTA721074:KTA721079 LCW721074:LCW721079 LMS721074:LMS721079 LWO721074:LWO721079 MGK721074:MGK721079 MQG721074:MQG721079 NAC721074:NAC721079 NJY721074:NJY721079 NTU721074:NTU721079 ODQ721074:ODQ721079 ONM721074:ONM721079 OXI721074:OXI721079 PHE721074:PHE721079 PRA721074:PRA721079 QAW721074:QAW721079 QKS721074:QKS721079 QUO721074:QUO721079 REK721074:REK721079 ROG721074:ROG721079 RYC721074:RYC721079 SHY721074:SHY721079 SRU721074:SRU721079 TBQ721074:TBQ721079 TLM721074:TLM721079 TVI721074:TVI721079 UFE721074:UFE721079 UPA721074:UPA721079 UYW721074:UYW721079 VIS721074:VIS721079 VSO721074:VSO721079 WCK721074:WCK721079 WMG721074:WMG721079 WWC721074:WWC721079 U786610:U786615 JQ786610:JQ786615 TM786610:TM786615 ADI786610:ADI786615 ANE786610:ANE786615 AXA786610:AXA786615 BGW786610:BGW786615 BQS786610:BQS786615 CAO786610:CAO786615 CKK786610:CKK786615 CUG786610:CUG786615 DEC786610:DEC786615 DNY786610:DNY786615 DXU786610:DXU786615 EHQ786610:EHQ786615 ERM786610:ERM786615 FBI786610:FBI786615 FLE786610:FLE786615 FVA786610:FVA786615 GEW786610:GEW786615 GOS786610:GOS786615 GYO786610:GYO786615 HIK786610:HIK786615 HSG786610:HSG786615 ICC786610:ICC786615 ILY786610:ILY786615 IVU786610:IVU786615 JFQ786610:JFQ786615 JPM786610:JPM786615 JZI786610:JZI786615 KJE786610:KJE786615 KTA786610:KTA786615 LCW786610:LCW786615 LMS786610:LMS786615 LWO786610:LWO786615 MGK786610:MGK786615 MQG786610:MQG786615 NAC786610:NAC786615 NJY786610:NJY786615 NTU786610:NTU786615 ODQ786610:ODQ786615 ONM786610:ONM786615 OXI786610:OXI786615 PHE786610:PHE786615 PRA786610:PRA786615 QAW786610:QAW786615 QKS786610:QKS786615 QUO786610:QUO786615 REK786610:REK786615 ROG786610:ROG786615 RYC786610:RYC786615 SHY786610:SHY786615 SRU786610:SRU786615 TBQ786610:TBQ786615 TLM786610:TLM786615 TVI786610:TVI786615 UFE786610:UFE786615 UPA786610:UPA786615 UYW786610:UYW786615 VIS786610:VIS786615 VSO786610:VSO786615 WCK786610:WCK786615 WMG786610:WMG786615 WWC786610:WWC786615 U852146:U852151 JQ852146:JQ852151 TM852146:TM852151 ADI852146:ADI852151 ANE852146:ANE852151 AXA852146:AXA852151 BGW852146:BGW852151 BQS852146:BQS852151 CAO852146:CAO852151 CKK852146:CKK852151 CUG852146:CUG852151 DEC852146:DEC852151 DNY852146:DNY852151 DXU852146:DXU852151 EHQ852146:EHQ852151 ERM852146:ERM852151 FBI852146:FBI852151 FLE852146:FLE852151 FVA852146:FVA852151 GEW852146:GEW852151 GOS852146:GOS852151 GYO852146:GYO852151 HIK852146:HIK852151 HSG852146:HSG852151 ICC852146:ICC852151 ILY852146:ILY852151 IVU852146:IVU852151 JFQ852146:JFQ852151 JPM852146:JPM852151 JZI852146:JZI852151 KJE852146:KJE852151 KTA852146:KTA852151 LCW852146:LCW852151 LMS852146:LMS852151 LWO852146:LWO852151 MGK852146:MGK852151 MQG852146:MQG852151 NAC852146:NAC852151 NJY852146:NJY852151 NTU852146:NTU852151 ODQ852146:ODQ852151 ONM852146:ONM852151 OXI852146:OXI852151 PHE852146:PHE852151 PRA852146:PRA852151 QAW852146:QAW852151 QKS852146:QKS852151 QUO852146:QUO852151 REK852146:REK852151 ROG852146:ROG852151 RYC852146:RYC852151 SHY852146:SHY852151 SRU852146:SRU852151 TBQ852146:TBQ852151 TLM852146:TLM852151 TVI852146:TVI852151 UFE852146:UFE852151 UPA852146:UPA852151 UYW852146:UYW852151 VIS852146:VIS852151 VSO852146:VSO852151 WCK852146:WCK852151 WMG852146:WMG852151 WWC852146:WWC852151 U917682:U917687 JQ917682:JQ917687 TM917682:TM917687 ADI917682:ADI917687 ANE917682:ANE917687 AXA917682:AXA917687 BGW917682:BGW917687 BQS917682:BQS917687 CAO917682:CAO917687 CKK917682:CKK917687 CUG917682:CUG917687 DEC917682:DEC917687 DNY917682:DNY917687 DXU917682:DXU917687 EHQ917682:EHQ917687 ERM917682:ERM917687 FBI917682:FBI917687 FLE917682:FLE917687 FVA917682:FVA917687 GEW917682:GEW917687 GOS917682:GOS917687 GYO917682:GYO917687 HIK917682:HIK917687 HSG917682:HSG917687 ICC917682:ICC917687 ILY917682:ILY917687 IVU917682:IVU917687 JFQ917682:JFQ917687 JPM917682:JPM917687 JZI917682:JZI917687 KJE917682:KJE917687 KTA917682:KTA917687 LCW917682:LCW917687 LMS917682:LMS917687 LWO917682:LWO917687 MGK917682:MGK917687 MQG917682:MQG917687 NAC917682:NAC917687 NJY917682:NJY917687 NTU917682:NTU917687 ODQ917682:ODQ917687 ONM917682:ONM917687 OXI917682:OXI917687 PHE917682:PHE917687 PRA917682:PRA917687 QAW917682:QAW917687 QKS917682:QKS917687 QUO917682:QUO917687 REK917682:REK917687 ROG917682:ROG917687 RYC917682:RYC917687 SHY917682:SHY917687 SRU917682:SRU917687 TBQ917682:TBQ917687 TLM917682:TLM917687 TVI917682:TVI917687 UFE917682:UFE917687 UPA917682:UPA917687 UYW917682:UYW917687 VIS917682:VIS917687 VSO917682:VSO917687 WCK917682:WCK917687 WMG917682:WMG917687 WWC917682:WWC917687 U983218:U983223 JQ983218:JQ983223 TM983218:TM983223 ADI983218:ADI983223 ANE983218:ANE983223 AXA983218:AXA983223 BGW983218:BGW983223 BQS983218:BQS983223 CAO983218:CAO983223 CKK983218:CKK983223 CUG983218:CUG983223 DEC983218:DEC983223 DNY983218:DNY983223 DXU983218:DXU983223 EHQ983218:EHQ983223 ERM983218:ERM983223 FBI983218:FBI983223 FLE983218:FLE983223 FVA983218:FVA983223 GEW983218:GEW983223 GOS983218:GOS983223 GYO983218:GYO983223 HIK983218:HIK983223 HSG983218:HSG983223 ICC983218:ICC983223 ILY983218:ILY983223 IVU983218:IVU983223 JFQ983218:JFQ983223 JPM983218:JPM983223 JZI983218:JZI983223 KJE983218:KJE983223 KTA983218:KTA983223 LCW983218:LCW983223 LMS983218:LMS983223 LWO983218:LWO983223 MGK983218:MGK983223 MQG983218:MQG983223 NAC983218:NAC983223 NJY983218:NJY983223 NTU983218:NTU983223 ODQ983218:ODQ983223 ONM983218:ONM983223 OXI983218:OXI983223 PHE983218:PHE983223 PRA983218:PRA983223 QAW983218:QAW983223 QKS983218:QKS983223 QUO983218:QUO983223 REK983218:REK983223 ROG983218:ROG983223 RYC983218:RYC983223 SHY983218:SHY983223 SRU983218:SRU983223 TBQ983218:TBQ983223 TLM983218:TLM983223 TVI983218:TVI983223 UFE983218:UFE983223 UPA983218:UPA983223 UYW983218:UYW983223 VIS983218:VIS983223 VSO983218:VSO983223 WCK983218:WCK983223 WMG983218:WMG983223 WWC983218:WWC983223 WWC183 WMG183 WCK183 VSO183 VIS183 UYW183 UPA183 UFE183 TVI183 TLM183 TBQ183 SRU183 SHY183 RYC183 ROG183 REK183 QUO183 QKS183 QAW183 PRA183 PHE183 OXI183 ONM183 ODQ183 NTU183 NJY183 NAC183 MQG183 MGK183 LWO183 LMS183 LCW183 KTA183 KJE183 JZI183 JPM183 JFQ183 IVU183 ILY183 ICC183 HSG183 HIK183 GYO183 GOS183 GEW183 FVA183 FLE183 FBI183 ERM183 EHQ183 DXU183 DNY183 DEC183 CUG183 CKK183 CAO183 BQS183 BGW183 AXA183 ANE183 ADI183 TM183 JQ183 U183">
      <formula1>"základní,snížená,zákl. přenesená,sníž. přenesená,nulová"</formula1>
    </dataValidation>
    <dataValidation type="list" allowBlank="1" showInputMessage="1" showErrorMessage="1" error="Povoleny jsou hodnoty K a M." sqref="D65714:D65719 IZ65714:IZ65719 SV65714:SV65719 ACR65714:ACR65719 AMN65714:AMN65719 AWJ65714:AWJ65719 BGF65714:BGF65719 BQB65714:BQB65719 BZX65714:BZX65719 CJT65714:CJT65719 CTP65714:CTP65719 DDL65714:DDL65719 DNH65714:DNH65719 DXD65714:DXD65719 EGZ65714:EGZ65719 EQV65714:EQV65719 FAR65714:FAR65719 FKN65714:FKN65719 FUJ65714:FUJ65719 GEF65714:GEF65719 GOB65714:GOB65719 GXX65714:GXX65719 HHT65714:HHT65719 HRP65714:HRP65719 IBL65714:IBL65719 ILH65714:ILH65719 IVD65714:IVD65719 JEZ65714:JEZ65719 JOV65714:JOV65719 JYR65714:JYR65719 KIN65714:KIN65719 KSJ65714:KSJ65719 LCF65714:LCF65719 LMB65714:LMB65719 LVX65714:LVX65719 MFT65714:MFT65719 MPP65714:MPP65719 MZL65714:MZL65719 NJH65714:NJH65719 NTD65714:NTD65719 OCZ65714:OCZ65719 OMV65714:OMV65719 OWR65714:OWR65719 PGN65714:PGN65719 PQJ65714:PQJ65719 QAF65714:QAF65719 QKB65714:QKB65719 QTX65714:QTX65719 RDT65714:RDT65719 RNP65714:RNP65719 RXL65714:RXL65719 SHH65714:SHH65719 SRD65714:SRD65719 TAZ65714:TAZ65719 TKV65714:TKV65719 TUR65714:TUR65719 UEN65714:UEN65719 UOJ65714:UOJ65719 UYF65714:UYF65719 VIB65714:VIB65719 VRX65714:VRX65719 WBT65714:WBT65719 WLP65714:WLP65719 WVL65714:WVL65719 D131250:D131255 IZ131250:IZ131255 SV131250:SV131255 ACR131250:ACR131255 AMN131250:AMN131255 AWJ131250:AWJ131255 BGF131250:BGF131255 BQB131250:BQB131255 BZX131250:BZX131255 CJT131250:CJT131255 CTP131250:CTP131255 DDL131250:DDL131255 DNH131250:DNH131255 DXD131250:DXD131255 EGZ131250:EGZ131255 EQV131250:EQV131255 FAR131250:FAR131255 FKN131250:FKN131255 FUJ131250:FUJ131255 GEF131250:GEF131255 GOB131250:GOB131255 GXX131250:GXX131255 HHT131250:HHT131255 HRP131250:HRP131255 IBL131250:IBL131255 ILH131250:ILH131255 IVD131250:IVD131255 JEZ131250:JEZ131255 JOV131250:JOV131255 JYR131250:JYR131255 KIN131250:KIN131255 KSJ131250:KSJ131255 LCF131250:LCF131255 LMB131250:LMB131255 LVX131250:LVX131255 MFT131250:MFT131255 MPP131250:MPP131255 MZL131250:MZL131255 NJH131250:NJH131255 NTD131250:NTD131255 OCZ131250:OCZ131255 OMV131250:OMV131255 OWR131250:OWR131255 PGN131250:PGN131255 PQJ131250:PQJ131255 QAF131250:QAF131255 QKB131250:QKB131255 QTX131250:QTX131255 RDT131250:RDT131255 RNP131250:RNP131255 RXL131250:RXL131255 SHH131250:SHH131255 SRD131250:SRD131255 TAZ131250:TAZ131255 TKV131250:TKV131255 TUR131250:TUR131255 UEN131250:UEN131255 UOJ131250:UOJ131255 UYF131250:UYF131255 VIB131250:VIB131255 VRX131250:VRX131255 WBT131250:WBT131255 WLP131250:WLP131255 WVL131250:WVL131255 D196786:D196791 IZ196786:IZ196791 SV196786:SV196791 ACR196786:ACR196791 AMN196786:AMN196791 AWJ196786:AWJ196791 BGF196786:BGF196791 BQB196786:BQB196791 BZX196786:BZX196791 CJT196786:CJT196791 CTP196786:CTP196791 DDL196786:DDL196791 DNH196786:DNH196791 DXD196786:DXD196791 EGZ196786:EGZ196791 EQV196786:EQV196791 FAR196786:FAR196791 FKN196786:FKN196791 FUJ196786:FUJ196791 GEF196786:GEF196791 GOB196786:GOB196791 GXX196786:GXX196791 HHT196786:HHT196791 HRP196786:HRP196791 IBL196786:IBL196791 ILH196786:ILH196791 IVD196786:IVD196791 JEZ196786:JEZ196791 JOV196786:JOV196791 JYR196786:JYR196791 KIN196786:KIN196791 KSJ196786:KSJ196791 LCF196786:LCF196791 LMB196786:LMB196791 LVX196786:LVX196791 MFT196786:MFT196791 MPP196786:MPP196791 MZL196786:MZL196791 NJH196786:NJH196791 NTD196786:NTD196791 OCZ196786:OCZ196791 OMV196786:OMV196791 OWR196786:OWR196791 PGN196786:PGN196791 PQJ196786:PQJ196791 QAF196786:QAF196791 QKB196786:QKB196791 QTX196786:QTX196791 RDT196786:RDT196791 RNP196786:RNP196791 RXL196786:RXL196791 SHH196786:SHH196791 SRD196786:SRD196791 TAZ196786:TAZ196791 TKV196786:TKV196791 TUR196786:TUR196791 UEN196786:UEN196791 UOJ196786:UOJ196791 UYF196786:UYF196791 VIB196786:VIB196791 VRX196786:VRX196791 WBT196786:WBT196791 WLP196786:WLP196791 WVL196786:WVL196791 D262322:D262327 IZ262322:IZ262327 SV262322:SV262327 ACR262322:ACR262327 AMN262322:AMN262327 AWJ262322:AWJ262327 BGF262322:BGF262327 BQB262322:BQB262327 BZX262322:BZX262327 CJT262322:CJT262327 CTP262322:CTP262327 DDL262322:DDL262327 DNH262322:DNH262327 DXD262322:DXD262327 EGZ262322:EGZ262327 EQV262322:EQV262327 FAR262322:FAR262327 FKN262322:FKN262327 FUJ262322:FUJ262327 GEF262322:GEF262327 GOB262322:GOB262327 GXX262322:GXX262327 HHT262322:HHT262327 HRP262322:HRP262327 IBL262322:IBL262327 ILH262322:ILH262327 IVD262322:IVD262327 JEZ262322:JEZ262327 JOV262322:JOV262327 JYR262322:JYR262327 KIN262322:KIN262327 KSJ262322:KSJ262327 LCF262322:LCF262327 LMB262322:LMB262327 LVX262322:LVX262327 MFT262322:MFT262327 MPP262322:MPP262327 MZL262322:MZL262327 NJH262322:NJH262327 NTD262322:NTD262327 OCZ262322:OCZ262327 OMV262322:OMV262327 OWR262322:OWR262327 PGN262322:PGN262327 PQJ262322:PQJ262327 QAF262322:QAF262327 QKB262322:QKB262327 QTX262322:QTX262327 RDT262322:RDT262327 RNP262322:RNP262327 RXL262322:RXL262327 SHH262322:SHH262327 SRD262322:SRD262327 TAZ262322:TAZ262327 TKV262322:TKV262327 TUR262322:TUR262327 UEN262322:UEN262327 UOJ262322:UOJ262327 UYF262322:UYF262327 VIB262322:VIB262327 VRX262322:VRX262327 WBT262322:WBT262327 WLP262322:WLP262327 WVL262322:WVL262327 D327858:D327863 IZ327858:IZ327863 SV327858:SV327863 ACR327858:ACR327863 AMN327858:AMN327863 AWJ327858:AWJ327863 BGF327858:BGF327863 BQB327858:BQB327863 BZX327858:BZX327863 CJT327858:CJT327863 CTP327858:CTP327863 DDL327858:DDL327863 DNH327858:DNH327863 DXD327858:DXD327863 EGZ327858:EGZ327863 EQV327858:EQV327863 FAR327858:FAR327863 FKN327858:FKN327863 FUJ327858:FUJ327863 GEF327858:GEF327863 GOB327858:GOB327863 GXX327858:GXX327863 HHT327858:HHT327863 HRP327858:HRP327863 IBL327858:IBL327863 ILH327858:ILH327863 IVD327858:IVD327863 JEZ327858:JEZ327863 JOV327858:JOV327863 JYR327858:JYR327863 KIN327858:KIN327863 KSJ327858:KSJ327863 LCF327858:LCF327863 LMB327858:LMB327863 LVX327858:LVX327863 MFT327858:MFT327863 MPP327858:MPP327863 MZL327858:MZL327863 NJH327858:NJH327863 NTD327858:NTD327863 OCZ327858:OCZ327863 OMV327858:OMV327863 OWR327858:OWR327863 PGN327858:PGN327863 PQJ327858:PQJ327863 QAF327858:QAF327863 QKB327858:QKB327863 QTX327858:QTX327863 RDT327858:RDT327863 RNP327858:RNP327863 RXL327858:RXL327863 SHH327858:SHH327863 SRD327858:SRD327863 TAZ327858:TAZ327863 TKV327858:TKV327863 TUR327858:TUR327863 UEN327858:UEN327863 UOJ327858:UOJ327863 UYF327858:UYF327863 VIB327858:VIB327863 VRX327858:VRX327863 WBT327858:WBT327863 WLP327858:WLP327863 WVL327858:WVL327863 D393394:D393399 IZ393394:IZ393399 SV393394:SV393399 ACR393394:ACR393399 AMN393394:AMN393399 AWJ393394:AWJ393399 BGF393394:BGF393399 BQB393394:BQB393399 BZX393394:BZX393399 CJT393394:CJT393399 CTP393394:CTP393399 DDL393394:DDL393399 DNH393394:DNH393399 DXD393394:DXD393399 EGZ393394:EGZ393399 EQV393394:EQV393399 FAR393394:FAR393399 FKN393394:FKN393399 FUJ393394:FUJ393399 GEF393394:GEF393399 GOB393394:GOB393399 GXX393394:GXX393399 HHT393394:HHT393399 HRP393394:HRP393399 IBL393394:IBL393399 ILH393394:ILH393399 IVD393394:IVD393399 JEZ393394:JEZ393399 JOV393394:JOV393399 JYR393394:JYR393399 KIN393394:KIN393399 KSJ393394:KSJ393399 LCF393394:LCF393399 LMB393394:LMB393399 LVX393394:LVX393399 MFT393394:MFT393399 MPP393394:MPP393399 MZL393394:MZL393399 NJH393394:NJH393399 NTD393394:NTD393399 OCZ393394:OCZ393399 OMV393394:OMV393399 OWR393394:OWR393399 PGN393394:PGN393399 PQJ393394:PQJ393399 QAF393394:QAF393399 QKB393394:QKB393399 QTX393394:QTX393399 RDT393394:RDT393399 RNP393394:RNP393399 RXL393394:RXL393399 SHH393394:SHH393399 SRD393394:SRD393399 TAZ393394:TAZ393399 TKV393394:TKV393399 TUR393394:TUR393399 UEN393394:UEN393399 UOJ393394:UOJ393399 UYF393394:UYF393399 VIB393394:VIB393399 VRX393394:VRX393399 WBT393394:WBT393399 WLP393394:WLP393399 WVL393394:WVL393399 D458930:D458935 IZ458930:IZ458935 SV458930:SV458935 ACR458930:ACR458935 AMN458930:AMN458935 AWJ458930:AWJ458935 BGF458930:BGF458935 BQB458930:BQB458935 BZX458930:BZX458935 CJT458930:CJT458935 CTP458930:CTP458935 DDL458930:DDL458935 DNH458930:DNH458935 DXD458930:DXD458935 EGZ458930:EGZ458935 EQV458930:EQV458935 FAR458930:FAR458935 FKN458930:FKN458935 FUJ458930:FUJ458935 GEF458930:GEF458935 GOB458930:GOB458935 GXX458930:GXX458935 HHT458930:HHT458935 HRP458930:HRP458935 IBL458930:IBL458935 ILH458930:ILH458935 IVD458930:IVD458935 JEZ458930:JEZ458935 JOV458930:JOV458935 JYR458930:JYR458935 KIN458930:KIN458935 KSJ458930:KSJ458935 LCF458930:LCF458935 LMB458930:LMB458935 LVX458930:LVX458935 MFT458930:MFT458935 MPP458930:MPP458935 MZL458930:MZL458935 NJH458930:NJH458935 NTD458930:NTD458935 OCZ458930:OCZ458935 OMV458930:OMV458935 OWR458930:OWR458935 PGN458930:PGN458935 PQJ458930:PQJ458935 QAF458930:QAF458935 QKB458930:QKB458935 QTX458930:QTX458935 RDT458930:RDT458935 RNP458930:RNP458935 RXL458930:RXL458935 SHH458930:SHH458935 SRD458930:SRD458935 TAZ458930:TAZ458935 TKV458930:TKV458935 TUR458930:TUR458935 UEN458930:UEN458935 UOJ458930:UOJ458935 UYF458930:UYF458935 VIB458930:VIB458935 VRX458930:VRX458935 WBT458930:WBT458935 WLP458930:WLP458935 WVL458930:WVL458935 D524466:D524471 IZ524466:IZ524471 SV524466:SV524471 ACR524466:ACR524471 AMN524466:AMN524471 AWJ524466:AWJ524471 BGF524466:BGF524471 BQB524466:BQB524471 BZX524466:BZX524471 CJT524466:CJT524471 CTP524466:CTP524471 DDL524466:DDL524471 DNH524466:DNH524471 DXD524466:DXD524471 EGZ524466:EGZ524471 EQV524466:EQV524471 FAR524466:FAR524471 FKN524466:FKN524471 FUJ524466:FUJ524471 GEF524466:GEF524471 GOB524466:GOB524471 GXX524466:GXX524471 HHT524466:HHT524471 HRP524466:HRP524471 IBL524466:IBL524471 ILH524466:ILH524471 IVD524466:IVD524471 JEZ524466:JEZ524471 JOV524466:JOV524471 JYR524466:JYR524471 KIN524466:KIN524471 KSJ524466:KSJ524471 LCF524466:LCF524471 LMB524466:LMB524471 LVX524466:LVX524471 MFT524466:MFT524471 MPP524466:MPP524471 MZL524466:MZL524471 NJH524466:NJH524471 NTD524466:NTD524471 OCZ524466:OCZ524471 OMV524466:OMV524471 OWR524466:OWR524471 PGN524466:PGN524471 PQJ524466:PQJ524471 QAF524466:QAF524471 QKB524466:QKB524471 QTX524466:QTX524471 RDT524466:RDT524471 RNP524466:RNP524471 RXL524466:RXL524471 SHH524466:SHH524471 SRD524466:SRD524471 TAZ524466:TAZ524471 TKV524466:TKV524471 TUR524466:TUR524471 UEN524466:UEN524471 UOJ524466:UOJ524471 UYF524466:UYF524471 VIB524466:VIB524471 VRX524466:VRX524471 WBT524466:WBT524471 WLP524466:WLP524471 WVL524466:WVL524471 D590002:D590007 IZ590002:IZ590007 SV590002:SV590007 ACR590002:ACR590007 AMN590002:AMN590007 AWJ590002:AWJ590007 BGF590002:BGF590007 BQB590002:BQB590007 BZX590002:BZX590007 CJT590002:CJT590007 CTP590002:CTP590007 DDL590002:DDL590007 DNH590002:DNH590007 DXD590002:DXD590007 EGZ590002:EGZ590007 EQV590002:EQV590007 FAR590002:FAR590007 FKN590002:FKN590007 FUJ590002:FUJ590007 GEF590002:GEF590007 GOB590002:GOB590007 GXX590002:GXX590007 HHT590002:HHT590007 HRP590002:HRP590007 IBL590002:IBL590007 ILH590002:ILH590007 IVD590002:IVD590007 JEZ590002:JEZ590007 JOV590002:JOV590007 JYR590002:JYR590007 KIN590002:KIN590007 KSJ590002:KSJ590007 LCF590002:LCF590007 LMB590002:LMB590007 LVX590002:LVX590007 MFT590002:MFT590007 MPP590002:MPP590007 MZL590002:MZL590007 NJH590002:NJH590007 NTD590002:NTD590007 OCZ590002:OCZ590007 OMV590002:OMV590007 OWR590002:OWR590007 PGN590002:PGN590007 PQJ590002:PQJ590007 QAF590002:QAF590007 QKB590002:QKB590007 QTX590002:QTX590007 RDT590002:RDT590007 RNP590002:RNP590007 RXL590002:RXL590007 SHH590002:SHH590007 SRD590002:SRD590007 TAZ590002:TAZ590007 TKV590002:TKV590007 TUR590002:TUR590007 UEN590002:UEN590007 UOJ590002:UOJ590007 UYF590002:UYF590007 VIB590002:VIB590007 VRX590002:VRX590007 WBT590002:WBT590007 WLP590002:WLP590007 WVL590002:WVL590007 D655538:D655543 IZ655538:IZ655543 SV655538:SV655543 ACR655538:ACR655543 AMN655538:AMN655543 AWJ655538:AWJ655543 BGF655538:BGF655543 BQB655538:BQB655543 BZX655538:BZX655543 CJT655538:CJT655543 CTP655538:CTP655543 DDL655538:DDL655543 DNH655538:DNH655543 DXD655538:DXD655543 EGZ655538:EGZ655543 EQV655538:EQV655543 FAR655538:FAR655543 FKN655538:FKN655543 FUJ655538:FUJ655543 GEF655538:GEF655543 GOB655538:GOB655543 GXX655538:GXX655543 HHT655538:HHT655543 HRP655538:HRP655543 IBL655538:IBL655543 ILH655538:ILH655543 IVD655538:IVD655543 JEZ655538:JEZ655543 JOV655538:JOV655543 JYR655538:JYR655543 KIN655538:KIN655543 KSJ655538:KSJ655543 LCF655538:LCF655543 LMB655538:LMB655543 LVX655538:LVX655543 MFT655538:MFT655543 MPP655538:MPP655543 MZL655538:MZL655543 NJH655538:NJH655543 NTD655538:NTD655543 OCZ655538:OCZ655543 OMV655538:OMV655543 OWR655538:OWR655543 PGN655538:PGN655543 PQJ655538:PQJ655543 QAF655538:QAF655543 QKB655538:QKB655543 QTX655538:QTX655543 RDT655538:RDT655543 RNP655538:RNP655543 RXL655538:RXL655543 SHH655538:SHH655543 SRD655538:SRD655543 TAZ655538:TAZ655543 TKV655538:TKV655543 TUR655538:TUR655543 UEN655538:UEN655543 UOJ655538:UOJ655543 UYF655538:UYF655543 VIB655538:VIB655543 VRX655538:VRX655543 WBT655538:WBT655543 WLP655538:WLP655543 WVL655538:WVL655543 D721074:D721079 IZ721074:IZ721079 SV721074:SV721079 ACR721074:ACR721079 AMN721074:AMN721079 AWJ721074:AWJ721079 BGF721074:BGF721079 BQB721074:BQB721079 BZX721074:BZX721079 CJT721074:CJT721079 CTP721074:CTP721079 DDL721074:DDL721079 DNH721074:DNH721079 DXD721074:DXD721079 EGZ721074:EGZ721079 EQV721074:EQV721079 FAR721074:FAR721079 FKN721074:FKN721079 FUJ721074:FUJ721079 GEF721074:GEF721079 GOB721074:GOB721079 GXX721074:GXX721079 HHT721074:HHT721079 HRP721074:HRP721079 IBL721074:IBL721079 ILH721074:ILH721079 IVD721074:IVD721079 JEZ721074:JEZ721079 JOV721074:JOV721079 JYR721074:JYR721079 KIN721074:KIN721079 KSJ721074:KSJ721079 LCF721074:LCF721079 LMB721074:LMB721079 LVX721074:LVX721079 MFT721074:MFT721079 MPP721074:MPP721079 MZL721074:MZL721079 NJH721074:NJH721079 NTD721074:NTD721079 OCZ721074:OCZ721079 OMV721074:OMV721079 OWR721074:OWR721079 PGN721074:PGN721079 PQJ721074:PQJ721079 QAF721074:QAF721079 QKB721074:QKB721079 QTX721074:QTX721079 RDT721074:RDT721079 RNP721074:RNP721079 RXL721074:RXL721079 SHH721074:SHH721079 SRD721074:SRD721079 TAZ721074:TAZ721079 TKV721074:TKV721079 TUR721074:TUR721079 UEN721074:UEN721079 UOJ721074:UOJ721079 UYF721074:UYF721079 VIB721074:VIB721079 VRX721074:VRX721079 WBT721074:WBT721079 WLP721074:WLP721079 WVL721074:WVL721079 D786610:D786615 IZ786610:IZ786615 SV786610:SV786615 ACR786610:ACR786615 AMN786610:AMN786615 AWJ786610:AWJ786615 BGF786610:BGF786615 BQB786610:BQB786615 BZX786610:BZX786615 CJT786610:CJT786615 CTP786610:CTP786615 DDL786610:DDL786615 DNH786610:DNH786615 DXD786610:DXD786615 EGZ786610:EGZ786615 EQV786610:EQV786615 FAR786610:FAR786615 FKN786610:FKN786615 FUJ786610:FUJ786615 GEF786610:GEF786615 GOB786610:GOB786615 GXX786610:GXX786615 HHT786610:HHT786615 HRP786610:HRP786615 IBL786610:IBL786615 ILH786610:ILH786615 IVD786610:IVD786615 JEZ786610:JEZ786615 JOV786610:JOV786615 JYR786610:JYR786615 KIN786610:KIN786615 KSJ786610:KSJ786615 LCF786610:LCF786615 LMB786610:LMB786615 LVX786610:LVX786615 MFT786610:MFT786615 MPP786610:MPP786615 MZL786610:MZL786615 NJH786610:NJH786615 NTD786610:NTD786615 OCZ786610:OCZ786615 OMV786610:OMV786615 OWR786610:OWR786615 PGN786610:PGN786615 PQJ786610:PQJ786615 QAF786610:QAF786615 QKB786610:QKB786615 QTX786610:QTX786615 RDT786610:RDT786615 RNP786610:RNP786615 RXL786610:RXL786615 SHH786610:SHH786615 SRD786610:SRD786615 TAZ786610:TAZ786615 TKV786610:TKV786615 TUR786610:TUR786615 UEN786610:UEN786615 UOJ786610:UOJ786615 UYF786610:UYF786615 VIB786610:VIB786615 VRX786610:VRX786615 WBT786610:WBT786615 WLP786610:WLP786615 WVL786610:WVL786615 D852146:D852151 IZ852146:IZ852151 SV852146:SV852151 ACR852146:ACR852151 AMN852146:AMN852151 AWJ852146:AWJ852151 BGF852146:BGF852151 BQB852146:BQB852151 BZX852146:BZX852151 CJT852146:CJT852151 CTP852146:CTP852151 DDL852146:DDL852151 DNH852146:DNH852151 DXD852146:DXD852151 EGZ852146:EGZ852151 EQV852146:EQV852151 FAR852146:FAR852151 FKN852146:FKN852151 FUJ852146:FUJ852151 GEF852146:GEF852151 GOB852146:GOB852151 GXX852146:GXX852151 HHT852146:HHT852151 HRP852146:HRP852151 IBL852146:IBL852151 ILH852146:ILH852151 IVD852146:IVD852151 JEZ852146:JEZ852151 JOV852146:JOV852151 JYR852146:JYR852151 KIN852146:KIN852151 KSJ852146:KSJ852151 LCF852146:LCF852151 LMB852146:LMB852151 LVX852146:LVX852151 MFT852146:MFT852151 MPP852146:MPP852151 MZL852146:MZL852151 NJH852146:NJH852151 NTD852146:NTD852151 OCZ852146:OCZ852151 OMV852146:OMV852151 OWR852146:OWR852151 PGN852146:PGN852151 PQJ852146:PQJ852151 QAF852146:QAF852151 QKB852146:QKB852151 QTX852146:QTX852151 RDT852146:RDT852151 RNP852146:RNP852151 RXL852146:RXL852151 SHH852146:SHH852151 SRD852146:SRD852151 TAZ852146:TAZ852151 TKV852146:TKV852151 TUR852146:TUR852151 UEN852146:UEN852151 UOJ852146:UOJ852151 UYF852146:UYF852151 VIB852146:VIB852151 VRX852146:VRX852151 WBT852146:WBT852151 WLP852146:WLP852151 WVL852146:WVL852151 D917682:D917687 IZ917682:IZ917687 SV917682:SV917687 ACR917682:ACR917687 AMN917682:AMN917687 AWJ917682:AWJ917687 BGF917682:BGF917687 BQB917682:BQB917687 BZX917682:BZX917687 CJT917682:CJT917687 CTP917682:CTP917687 DDL917682:DDL917687 DNH917682:DNH917687 DXD917682:DXD917687 EGZ917682:EGZ917687 EQV917682:EQV917687 FAR917682:FAR917687 FKN917682:FKN917687 FUJ917682:FUJ917687 GEF917682:GEF917687 GOB917682:GOB917687 GXX917682:GXX917687 HHT917682:HHT917687 HRP917682:HRP917687 IBL917682:IBL917687 ILH917682:ILH917687 IVD917682:IVD917687 JEZ917682:JEZ917687 JOV917682:JOV917687 JYR917682:JYR917687 KIN917682:KIN917687 KSJ917682:KSJ917687 LCF917682:LCF917687 LMB917682:LMB917687 LVX917682:LVX917687 MFT917682:MFT917687 MPP917682:MPP917687 MZL917682:MZL917687 NJH917682:NJH917687 NTD917682:NTD917687 OCZ917682:OCZ917687 OMV917682:OMV917687 OWR917682:OWR917687 PGN917682:PGN917687 PQJ917682:PQJ917687 QAF917682:QAF917687 QKB917682:QKB917687 QTX917682:QTX917687 RDT917682:RDT917687 RNP917682:RNP917687 RXL917682:RXL917687 SHH917682:SHH917687 SRD917682:SRD917687 TAZ917682:TAZ917687 TKV917682:TKV917687 TUR917682:TUR917687 UEN917682:UEN917687 UOJ917682:UOJ917687 UYF917682:UYF917687 VIB917682:VIB917687 VRX917682:VRX917687 WBT917682:WBT917687 WLP917682:WLP917687 WVL917682:WVL917687 D983218:D983223 IZ983218:IZ983223 SV983218:SV983223 ACR983218:ACR983223 AMN983218:AMN983223 AWJ983218:AWJ983223 BGF983218:BGF983223 BQB983218:BQB983223 BZX983218:BZX983223 CJT983218:CJT983223 CTP983218:CTP983223 DDL983218:DDL983223 DNH983218:DNH983223 DXD983218:DXD983223 EGZ983218:EGZ983223 EQV983218:EQV983223 FAR983218:FAR983223 FKN983218:FKN983223 FUJ983218:FUJ983223 GEF983218:GEF983223 GOB983218:GOB983223 GXX983218:GXX983223 HHT983218:HHT983223 HRP983218:HRP983223 IBL983218:IBL983223 ILH983218:ILH983223 IVD983218:IVD983223 JEZ983218:JEZ983223 JOV983218:JOV983223 JYR983218:JYR983223 KIN983218:KIN983223 KSJ983218:KSJ983223 LCF983218:LCF983223 LMB983218:LMB983223 LVX983218:LVX983223 MFT983218:MFT983223 MPP983218:MPP983223 MZL983218:MZL983223 NJH983218:NJH983223 NTD983218:NTD983223 OCZ983218:OCZ983223 OMV983218:OMV983223 OWR983218:OWR983223 PGN983218:PGN983223 PQJ983218:PQJ983223 QAF983218:QAF983223 QKB983218:QKB983223 QTX983218:QTX983223 RDT983218:RDT983223 RNP983218:RNP983223 RXL983218:RXL983223 SHH983218:SHH983223 SRD983218:SRD983223 TAZ983218:TAZ983223 TKV983218:TKV983223 TUR983218:TUR983223 UEN983218:UEN983223 UOJ983218:UOJ983223 UYF983218:UYF983223 VIB983218:VIB983223 VRX983218:VRX983223 WBT983218:WBT983223 WLP983218:WLP983223 WVL983218:WVL983223 WVL183 WLP183 WBT183 VRX183 VIB183 UYF183 UOJ183 UEN183 TUR183 TKV183 TAZ183 SRD183 SHH183 RXL183 RNP183 RDT183 QTX183 QKB183 QAF183 PQJ183 PGN183 OWR183 OMV183 OCZ183 NTD183 NJH183 MZL183 MPP183 MFT183 LVX183 LMB183 LCF183 KSJ183 KIN183 JYR183 JOV183 JEZ183 IVD183 ILH183 IBL183 HRP183 HHT183 GXX183 GOB183 GEF183 FUJ183 FKN183 FAR183 EQV183 EGZ183 DXD183 DNH183 DDL183 CTP183 CJT183 BZX183 BQB183 BGF183 AWJ183 AMN183 ACR183 SV183 IZ183 D183">
      <formula1>"K,M"</formula1>
    </dataValidation>
  </dataValidations>
  <pageMargins left="0.7" right="0.7" top="0.78740157499999996" bottom="0.78740157499999996" header="0.3" footer="0.3"/>
  <pageSetup paperSize="9" scale="65" orientation="portrait" r:id="rId1"/>
</worksheet>
</file>

<file path=xl/worksheets/sheet5.xml><?xml version="1.0" encoding="utf-8"?>
<worksheet xmlns="http://schemas.openxmlformats.org/spreadsheetml/2006/main" xmlns:r="http://schemas.openxmlformats.org/officeDocument/2006/relationships">
  <dimension ref="A1:BM184"/>
  <sheetViews>
    <sheetView topLeftCell="A40" zoomScaleNormal="100" workbookViewId="0">
      <selection activeCell="F68" sqref="F68:I68"/>
    </sheetView>
  </sheetViews>
  <sheetFormatPr defaultColWidth="9.7109375" defaultRowHeight="12.6" customHeight="1"/>
  <cols>
    <col min="1" max="1" width="7.7109375" style="341" customWidth="1"/>
    <col min="2" max="2" width="1.5703125" style="341" customWidth="1"/>
    <col min="3" max="3" width="3.85546875" style="341" customWidth="1"/>
    <col min="4" max="4" width="4" style="341" customWidth="1"/>
    <col min="5" max="5" width="15.85546875" style="341" customWidth="1"/>
    <col min="6" max="7" width="10.28515625" style="341" customWidth="1"/>
    <col min="8" max="8" width="11.5703125" style="341" customWidth="1"/>
    <col min="9" max="9" width="6.42578125" style="341" customWidth="1"/>
    <col min="10" max="10" width="4.7109375" style="341" customWidth="1"/>
    <col min="11" max="11" width="10.5703125" style="341" customWidth="1"/>
    <col min="12" max="12" width="11" style="341" customWidth="1"/>
    <col min="13" max="14" width="5.5703125" style="341" customWidth="1"/>
    <col min="15" max="15" width="1.85546875" style="341" customWidth="1"/>
    <col min="16" max="16" width="11.5703125" style="341" customWidth="1"/>
    <col min="17" max="17" width="3.85546875" style="341" customWidth="1"/>
    <col min="18" max="18" width="1.5703125" style="341" customWidth="1"/>
    <col min="19" max="19" width="7.42578125" style="341" customWidth="1"/>
    <col min="20" max="20" width="27.28515625" style="341" hidden="1" customWidth="1"/>
    <col min="21" max="21" width="15" style="341" hidden="1" customWidth="1"/>
    <col min="22" max="22" width="11.42578125" style="341" hidden="1" customWidth="1"/>
    <col min="23" max="23" width="15" style="341" hidden="1" customWidth="1"/>
    <col min="24" max="24" width="11.28515625" style="341" hidden="1" customWidth="1"/>
    <col min="25" max="25" width="13.85546875" style="341" hidden="1" customWidth="1"/>
    <col min="26" max="26" width="10.140625" style="341" hidden="1" customWidth="1"/>
    <col min="27" max="27" width="13.85546875" style="341" hidden="1" customWidth="1"/>
    <col min="28" max="28" width="15" style="341" hidden="1" customWidth="1"/>
    <col min="29" max="29" width="10.140625" style="341" customWidth="1"/>
    <col min="30" max="30" width="13.85546875" style="341" customWidth="1"/>
    <col min="31" max="31" width="15" style="341" customWidth="1"/>
    <col min="32" max="43" width="9.7109375" style="342" customWidth="1"/>
    <col min="44" max="64" width="9.7109375" style="341" hidden="1" customWidth="1"/>
    <col min="65" max="256" width="9.7109375" style="342"/>
    <col min="257" max="257" width="7.7109375" style="342" customWidth="1"/>
    <col min="258" max="258" width="1.5703125" style="342" customWidth="1"/>
    <col min="259" max="259" width="3.85546875" style="342" customWidth="1"/>
    <col min="260" max="260" width="4" style="342" customWidth="1"/>
    <col min="261" max="261" width="15.85546875" style="342" customWidth="1"/>
    <col min="262" max="263" width="10.28515625" style="342" customWidth="1"/>
    <col min="264" max="264" width="11.5703125" style="342" customWidth="1"/>
    <col min="265" max="265" width="6.42578125" style="342" customWidth="1"/>
    <col min="266" max="266" width="4.7109375" style="342" customWidth="1"/>
    <col min="267" max="267" width="10.5703125" style="342" customWidth="1"/>
    <col min="268" max="268" width="11" style="342" customWidth="1"/>
    <col min="269" max="270" width="5.5703125" style="342" customWidth="1"/>
    <col min="271" max="271" width="1.85546875" style="342" customWidth="1"/>
    <col min="272" max="272" width="11.5703125" style="342" customWidth="1"/>
    <col min="273" max="273" width="3.85546875" style="342" customWidth="1"/>
    <col min="274" max="274" width="1.5703125" style="342" customWidth="1"/>
    <col min="275" max="275" width="7.42578125" style="342" customWidth="1"/>
    <col min="276" max="284" width="0" style="342" hidden="1" customWidth="1"/>
    <col min="285" max="285" width="10.140625" style="342" customWidth="1"/>
    <col min="286" max="286" width="13.85546875" style="342" customWidth="1"/>
    <col min="287" max="287" width="15" style="342" customWidth="1"/>
    <col min="288" max="299" width="9.7109375" style="342" customWidth="1"/>
    <col min="300" max="320" width="0" style="342" hidden="1" customWidth="1"/>
    <col min="321" max="512" width="9.7109375" style="342"/>
    <col min="513" max="513" width="7.7109375" style="342" customWidth="1"/>
    <col min="514" max="514" width="1.5703125" style="342" customWidth="1"/>
    <col min="515" max="515" width="3.85546875" style="342" customWidth="1"/>
    <col min="516" max="516" width="4" style="342" customWidth="1"/>
    <col min="517" max="517" width="15.85546875" style="342" customWidth="1"/>
    <col min="518" max="519" width="10.28515625" style="342" customWidth="1"/>
    <col min="520" max="520" width="11.5703125" style="342" customWidth="1"/>
    <col min="521" max="521" width="6.42578125" style="342" customWidth="1"/>
    <col min="522" max="522" width="4.7109375" style="342" customWidth="1"/>
    <col min="523" max="523" width="10.5703125" style="342" customWidth="1"/>
    <col min="524" max="524" width="11" style="342" customWidth="1"/>
    <col min="525" max="526" width="5.5703125" style="342" customWidth="1"/>
    <col min="527" max="527" width="1.85546875" style="342" customWidth="1"/>
    <col min="528" max="528" width="11.5703125" style="342" customWidth="1"/>
    <col min="529" max="529" width="3.85546875" style="342" customWidth="1"/>
    <col min="530" max="530" width="1.5703125" style="342" customWidth="1"/>
    <col min="531" max="531" width="7.42578125" style="342" customWidth="1"/>
    <col min="532" max="540" width="0" style="342" hidden="1" customWidth="1"/>
    <col min="541" max="541" width="10.140625" style="342" customWidth="1"/>
    <col min="542" max="542" width="13.85546875" style="342" customWidth="1"/>
    <col min="543" max="543" width="15" style="342" customWidth="1"/>
    <col min="544" max="555" width="9.7109375" style="342" customWidth="1"/>
    <col min="556" max="576" width="0" style="342" hidden="1" customWidth="1"/>
    <col min="577" max="768" width="9.7109375" style="342"/>
    <col min="769" max="769" width="7.7109375" style="342" customWidth="1"/>
    <col min="770" max="770" width="1.5703125" style="342" customWidth="1"/>
    <col min="771" max="771" width="3.85546875" style="342" customWidth="1"/>
    <col min="772" max="772" width="4" style="342" customWidth="1"/>
    <col min="773" max="773" width="15.85546875" style="342" customWidth="1"/>
    <col min="774" max="775" width="10.28515625" style="342" customWidth="1"/>
    <col min="776" max="776" width="11.5703125" style="342" customWidth="1"/>
    <col min="777" max="777" width="6.42578125" style="342" customWidth="1"/>
    <col min="778" max="778" width="4.7109375" style="342" customWidth="1"/>
    <col min="779" max="779" width="10.5703125" style="342" customWidth="1"/>
    <col min="780" max="780" width="11" style="342" customWidth="1"/>
    <col min="781" max="782" width="5.5703125" style="342" customWidth="1"/>
    <col min="783" max="783" width="1.85546875" style="342" customWidth="1"/>
    <col min="784" max="784" width="11.5703125" style="342" customWidth="1"/>
    <col min="785" max="785" width="3.85546875" style="342" customWidth="1"/>
    <col min="786" max="786" width="1.5703125" style="342" customWidth="1"/>
    <col min="787" max="787" width="7.42578125" style="342" customWidth="1"/>
    <col min="788" max="796" width="0" style="342" hidden="1" customWidth="1"/>
    <col min="797" max="797" width="10.140625" style="342" customWidth="1"/>
    <col min="798" max="798" width="13.85546875" style="342" customWidth="1"/>
    <col min="799" max="799" width="15" style="342" customWidth="1"/>
    <col min="800" max="811" width="9.7109375" style="342" customWidth="1"/>
    <col min="812" max="832" width="0" style="342" hidden="1" customWidth="1"/>
    <col min="833" max="1024" width="9.7109375" style="342"/>
    <col min="1025" max="1025" width="7.7109375" style="342" customWidth="1"/>
    <col min="1026" max="1026" width="1.5703125" style="342" customWidth="1"/>
    <col min="1027" max="1027" width="3.85546875" style="342" customWidth="1"/>
    <col min="1028" max="1028" width="4" style="342" customWidth="1"/>
    <col min="1029" max="1029" width="15.85546875" style="342" customWidth="1"/>
    <col min="1030" max="1031" width="10.28515625" style="342" customWidth="1"/>
    <col min="1032" max="1032" width="11.5703125" style="342" customWidth="1"/>
    <col min="1033" max="1033" width="6.42578125" style="342" customWidth="1"/>
    <col min="1034" max="1034" width="4.7109375" style="342" customWidth="1"/>
    <col min="1035" max="1035" width="10.5703125" style="342" customWidth="1"/>
    <col min="1036" max="1036" width="11" style="342" customWidth="1"/>
    <col min="1037" max="1038" width="5.5703125" style="342" customWidth="1"/>
    <col min="1039" max="1039" width="1.85546875" style="342" customWidth="1"/>
    <col min="1040" max="1040" width="11.5703125" style="342" customWidth="1"/>
    <col min="1041" max="1041" width="3.85546875" style="342" customWidth="1"/>
    <col min="1042" max="1042" width="1.5703125" style="342" customWidth="1"/>
    <col min="1043" max="1043" width="7.42578125" style="342" customWidth="1"/>
    <col min="1044" max="1052" width="0" style="342" hidden="1" customWidth="1"/>
    <col min="1053" max="1053" width="10.140625" style="342" customWidth="1"/>
    <col min="1054" max="1054" width="13.85546875" style="342" customWidth="1"/>
    <col min="1055" max="1055" width="15" style="342" customWidth="1"/>
    <col min="1056" max="1067" width="9.7109375" style="342" customWidth="1"/>
    <col min="1068" max="1088" width="0" style="342" hidden="1" customWidth="1"/>
    <col min="1089" max="1280" width="9.7109375" style="342"/>
    <col min="1281" max="1281" width="7.7109375" style="342" customWidth="1"/>
    <col min="1282" max="1282" width="1.5703125" style="342" customWidth="1"/>
    <col min="1283" max="1283" width="3.85546875" style="342" customWidth="1"/>
    <col min="1284" max="1284" width="4" style="342" customWidth="1"/>
    <col min="1285" max="1285" width="15.85546875" style="342" customWidth="1"/>
    <col min="1286" max="1287" width="10.28515625" style="342" customWidth="1"/>
    <col min="1288" max="1288" width="11.5703125" style="342" customWidth="1"/>
    <col min="1289" max="1289" width="6.42578125" style="342" customWidth="1"/>
    <col min="1290" max="1290" width="4.7109375" style="342" customWidth="1"/>
    <col min="1291" max="1291" width="10.5703125" style="342" customWidth="1"/>
    <col min="1292" max="1292" width="11" style="342" customWidth="1"/>
    <col min="1293" max="1294" width="5.5703125" style="342" customWidth="1"/>
    <col min="1295" max="1295" width="1.85546875" style="342" customWidth="1"/>
    <col min="1296" max="1296" width="11.5703125" style="342" customWidth="1"/>
    <col min="1297" max="1297" width="3.85546875" style="342" customWidth="1"/>
    <col min="1298" max="1298" width="1.5703125" style="342" customWidth="1"/>
    <col min="1299" max="1299" width="7.42578125" style="342" customWidth="1"/>
    <col min="1300" max="1308" width="0" style="342" hidden="1" customWidth="1"/>
    <col min="1309" max="1309" width="10.140625" style="342" customWidth="1"/>
    <col min="1310" max="1310" width="13.85546875" style="342" customWidth="1"/>
    <col min="1311" max="1311" width="15" style="342" customWidth="1"/>
    <col min="1312" max="1323" width="9.7109375" style="342" customWidth="1"/>
    <col min="1324" max="1344" width="0" style="342" hidden="1" customWidth="1"/>
    <col min="1345" max="1536" width="9.7109375" style="342"/>
    <col min="1537" max="1537" width="7.7109375" style="342" customWidth="1"/>
    <col min="1538" max="1538" width="1.5703125" style="342" customWidth="1"/>
    <col min="1539" max="1539" width="3.85546875" style="342" customWidth="1"/>
    <col min="1540" max="1540" width="4" style="342" customWidth="1"/>
    <col min="1541" max="1541" width="15.85546875" style="342" customWidth="1"/>
    <col min="1542" max="1543" width="10.28515625" style="342" customWidth="1"/>
    <col min="1544" max="1544" width="11.5703125" style="342" customWidth="1"/>
    <col min="1545" max="1545" width="6.42578125" style="342" customWidth="1"/>
    <col min="1546" max="1546" width="4.7109375" style="342" customWidth="1"/>
    <col min="1547" max="1547" width="10.5703125" style="342" customWidth="1"/>
    <col min="1548" max="1548" width="11" style="342" customWidth="1"/>
    <col min="1549" max="1550" width="5.5703125" style="342" customWidth="1"/>
    <col min="1551" max="1551" width="1.85546875" style="342" customWidth="1"/>
    <col min="1552" max="1552" width="11.5703125" style="342" customWidth="1"/>
    <col min="1553" max="1553" width="3.85546875" style="342" customWidth="1"/>
    <col min="1554" max="1554" width="1.5703125" style="342" customWidth="1"/>
    <col min="1555" max="1555" width="7.42578125" style="342" customWidth="1"/>
    <col min="1556" max="1564" width="0" style="342" hidden="1" customWidth="1"/>
    <col min="1565" max="1565" width="10.140625" style="342" customWidth="1"/>
    <col min="1566" max="1566" width="13.85546875" style="342" customWidth="1"/>
    <col min="1567" max="1567" width="15" style="342" customWidth="1"/>
    <col min="1568" max="1579" width="9.7109375" style="342" customWidth="1"/>
    <col min="1580" max="1600" width="0" style="342" hidden="1" customWidth="1"/>
    <col min="1601" max="1792" width="9.7109375" style="342"/>
    <col min="1793" max="1793" width="7.7109375" style="342" customWidth="1"/>
    <col min="1794" max="1794" width="1.5703125" style="342" customWidth="1"/>
    <col min="1795" max="1795" width="3.85546875" style="342" customWidth="1"/>
    <col min="1796" max="1796" width="4" style="342" customWidth="1"/>
    <col min="1797" max="1797" width="15.85546875" style="342" customWidth="1"/>
    <col min="1798" max="1799" width="10.28515625" style="342" customWidth="1"/>
    <col min="1800" max="1800" width="11.5703125" style="342" customWidth="1"/>
    <col min="1801" max="1801" width="6.42578125" style="342" customWidth="1"/>
    <col min="1802" max="1802" width="4.7109375" style="342" customWidth="1"/>
    <col min="1803" max="1803" width="10.5703125" style="342" customWidth="1"/>
    <col min="1804" max="1804" width="11" style="342" customWidth="1"/>
    <col min="1805" max="1806" width="5.5703125" style="342" customWidth="1"/>
    <col min="1807" max="1807" width="1.85546875" style="342" customWidth="1"/>
    <col min="1808" max="1808" width="11.5703125" style="342" customWidth="1"/>
    <col min="1809" max="1809" width="3.85546875" style="342" customWidth="1"/>
    <col min="1810" max="1810" width="1.5703125" style="342" customWidth="1"/>
    <col min="1811" max="1811" width="7.42578125" style="342" customWidth="1"/>
    <col min="1812" max="1820" width="0" style="342" hidden="1" customWidth="1"/>
    <col min="1821" max="1821" width="10.140625" style="342" customWidth="1"/>
    <col min="1822" max="1822" width="13.85546875" style="342" customWidth="1"/>
    <col min="1823" max="1823" width="15" style="342" customWidth="1"/>
    <col min="1824" max="1835" width="9.7109375" style="342" customWidth="1"/>
    <col min="1836" max="1856" width="0" style="342" hidden="1" customWidth="1"/>
    <col min="1857" max="2048" width="9.7109375" style="342"/>
    <col min="2049" max="2049" width="7.7109375" style="342" customWidth="1"/>
    <col min="2050" max="2050" width="1.5703125" style="342" customWidth="1"/>
    <col min="2051" max="2051" width="3.85546875" style="342" customWidth="1"/>
    <col min="2052" max="2052" width="4" style="342" customWidth="1"/>
    <col min="2053" max="2053" width="15.85546875" style="342" customWidth="1"/>
    <col min="2054" max="2055" width="10.28515625" style="342" customWidth="1"/>
    <col min="2056" max="2056" width="11.5703125" style="342" customWidth="1"/>
    <col min="2057" max="2057" width="6.42578125" style="342" customWidth="1"/>
    <col min="2058" max="2058" width="4.7109375" style="342" customWidth="1"/>
    <col min="2059" max="2059" width="10.5703125" style="342" customWidth="1"/>
    <col min="2060" max="2060" width="11" style="342" customWidth="1"/>
    <col min="2061" max="2062" width="5.5703125" style="342" customWidth="1"/>
    <col min="2063" max="2063" width="1.85546875" style="342" customWidth="1"/>
    <col min="2064" max="2064" width="11.5703125" style="342" customWidth="1"/>
    <col min="2065" max="2065" width="3.85546875" style="342" customWidth="1"/>
    <col min="2066" max="2066" width="1.5703125" style="342" customWidth="1"/>
    <col min="2067" max="2067" width="7.42578125" style="342" customWidth="1"/>
    <col min="2068" max="2076" width="0" style="342" hidden="1" customWidth="1"/>
    <col min="2077" max="2077" width="10.140625" style="342" customWidth="1"/>
    <col min="2078" max="2078" width="13.85546875" style="342" customWidth="1"/>
    <col min="2079" max="2079" width="15" style="342" customWidth="1"/>
    <col min="2080" max="2091" width="9.7109375" style="342" customWidth="1"/>
    <col min="2092" max="2112" width="0" style="342" hidden="1" customWidth="1"/>
    <col min="2113" max="2304" width="9.7109375" style="342"/>
    <col min="2305" max="2305" width="7.7109375" style="342" customWidth="1"/>
    <col min="2306" max="2306" width="1.5703125" style="342" customWidth="1"/>
    <col min="2307" max="2307" width="3.85546875" style="342" customWidth="1"/>
    <col min="2308" max="2308" width="4" style="342" customWidth="1"/>
    <col min="2309" max="2309" width="15.85546875" style="342" customWidth="1"/>
    <col min="2310" max="2311" width="10.28515625" style="342" customWidth="1"/>
    <col min="2312" max="2312" width="11.5703125" style="342" customWidth="1"/>
    <col min="2313" max="2313" width="6.42578125" style="342" customWidth="1"/>
    <col min="2314" max="2314" width="4.7109375" style="342" customWidth="1"/>
    <col min="2315" max="2315" width="10.5703125" style="342" customWidth="1"/>
    <col min="2316" max="2316" width="11" style="342" customWidth="1"/>
    <col min="2317" max="2318" width="5.5703125" style="342" customWidth="1"/>
    <col min="2319" max="2319" width="1.85546875" style="342" customWidth="1"/>
    <col min="2320" max="2320" width="11.5703125" style="342" customWidth="1"/>
    <col min="2321" max="2321" width="3.85546875" style="342" customWidth="1"/>
    <col min="2322" max="2322" width="1.5703125" style="342" customWidth="1"/>
    <col min="2323" max="2323" width="7.42578125" style="342" customWidth="1"/>
    <col min="2324" max="2332" width="0" style="342" hidden="1" customWidth="1"/>
    <col min="2333" max="2333" width="10.140625" style="342" customWidth="1"/>
    <col min="2334" max="2334" width="13.85546875" style="342" customWidth="1"/>
    <col min="2335" max="2335" width="15" style="342" customWidth="1"/>
    <col min="2336" max="2347" width="9.7109375" style="342" customWidth="1"/>
    <col min="2348" max="2368" width="0" style="342" hidden="1" customWidth="1"/>
    <col min="2369" max="2560" width="9.7109375" style="342"/>
    <col min="2561" max="2561" width="7.7109375" style="342" customWidth="1"/>
    <col min="2562" max="2562" width="1.5703125" style="342" customWidth="1"/>
    <col min="2563" max="2563" width="3.85546875" style="342" customWidth="1"/>
    <col min="2564" max="2564" width="4" style="342" customWidth="1"/>
    <col min="2565" max="2565" width="15.85546875" style="342" customWidth="1"/>
    <col min="2566" max="2567" width="10.28515625" style="342" customWidth="1"/>
    <col min="2568" max="2568" width="11.5703125" style="342" customWidth="1"/>
    <col min="2569" max="2569" width="6.42578125" style="342" customWidth="1"/>
    <col min="2570" max="2570" width="4.7109375" style="342" customWidth="1"/>
    <col min="2571" max="2571" width="10.5703125" style="342" customWidth="1"/>
    <col min="2572" max="2572" width="11" style="342" customWidth="1"/>
    <col min="2573" max="2574" width="5.5703125" style="342" customWidth="1"/>
    <col min="2575" max="2575" width="1.85546875" style="342" customWidth="1"/>
    <col min="2576" max="2576" width="11.5703125" style="342" customWidth="1"/>
    <col min="2577" max="2577" width="3.85546875" style="342" customWidth="1"/>
    <col min="2578" max="2578" width="1.5703125" style="342" customWidth="1"/>
    <col min="2579" max="2579" width="7.42578125" style="342" customWidth="1"/>
    <col min="2580" max="2588" width="0" style="342" hidden="1" customWidth="1"/>
    <col min="2589" max="2589" width="10.140625" style="342" customWidth="1"/>
    <col min="2590" max="2590" width="13.85546875" style="342" customWidth="1"/>
    <col min="2591" max="2591" width="15" style="342" customWidth="1"/>
    <col min="2592" max="2603" width="9.7109375" style="342" customWidth="1"/>
    <col min="2604" max="2624" width="0" style="342" hidden="1" customWidth="1"/>
    <col min="2625" max="2816" width="9.7109375" style="342"/>
    <col min="2817" max="2817" width="7.7109375" style="342" customWidth="1"/>
    <col min="2818" max="2818" width="1.5703125" style="342" customWidth="1"/>
    <col min="2819" max="2819" width="3.85546875" style="342" customWidth="1"/>
    <col min="2820" max="2820" width="4" style="342" customWidth="1"/>
    <col min="2821" max="2821" width="15.85546875" style="342" customWidth="1"/>
    <col min="2822" max="2823" width="10.28515625" style="342" customWidth="1"/>
    <col min="2824" max="2824" width="11.5703125" style="342" customWidth="1"/>
    <col min="2825" max="2825" width="6.42578125" style="342" customWidth="1"/>
    <col min="2826" max="2826" width="4.7109375" style="342" customWidth="1"/>
    <col min="2827" max="2827" width="10.5703125" style="342" customWidth="1"/>
    <col min="2828" max="2828" width="11" style="342" customWidth="1"/>
    <col min="2829" max="2830" width="5.5703125" style="342" customWidth="1"/>
    <col min="2831" max="2831" width="1.85546875" style="342" customWidth="1"/>
    <col min="2832" max="2832" width="11.5703125" style="342" customWidth="1"/>
    <col min="2833" max="2833" width="3.85546875" style="342" customWidth="1"/>
    <col min="2834" max="2834" width="1.5703125" style="342" customWidth="1"/>
    <col min="2835" max="2835" width="7.42578125" style="342" customWidth="1"/>
    <col min="2836" max="2844" width="0" style="342" hidden="1" customWidth="1"/>
    <col min="2845" max="2845" width="10.140625" style="342" customWidth="1"/>
    <col min="2846" max="2846" width="13.85546875" style="342" customWidth="1"/>
    <col min="2847" max="2847" width="15" style="342" customWidth="1"/>
    <col min="2848" max="2859" width="9.7109375" style="342" customWidth="1"/>
    <col min="2860" max="2880" width="0" style="342" hidden="1" customWidth="1"/>
    <col min="2881" max="3072" width="9.7109375" style="342"/>
    <col min="3073" max="3073" width="7.7109375" style="342" customWidth="1"/>
    <col min="3074" max="3074" width="1.5703125" style="342" customWidth="1"/>
    <col min="3075" max="3075" width="3.85546875" style="342" customWidth="1"/>
    <col min="3076" max="3076" width="4" style="342" customWidth="1"/>
    <col min="3077" max="3077" width="15.85546875" style="342" customWidth="1"/>
    <col min="3078" max="3079" width="10.28515625" style="342" customWidth="1"/>
    <col min="3080" max="3080" width="11.5703125" style="342" customWidth="1"/>
    <col min="3081" max="3081" width="6.42578125" style="342" customWidth="1"/>
    <col min="3082" max="3082" width="4.7109375" style="342" customWidth="1"/>
    <col min="3083" max="3083" width="10.5703125" style="342" customWidth="1"/>
    <col min="3084" max="3084" width="11" style="342" customWidth="1"/>
    <col min="3085" max="3086" width="5.5703125" style="342" customWidth="1"/>
    <col min="3087" max="3087" width="1.85546875" style="342" customWidth="1"/>
    <col min="3088" max="3088" width="11.5703125" style="342" customWidth="1"/>
    <col min="3089" max="3089" width="3.85546875" style="342" customWidth="1"/>
    <col min="3090" max="3090" width="1.5703125" style="342" customWidth="1"/>
    <col min="3091" max="3091" width="7.42578125" style="342" customWidth="1"/>
    <col min="3092" max="3100" width="0" style="342" hidden="1" customWidth="1"/>
    <col min="3101" max="3101" width="10.140625" style="342" customWidth="1"/>
    <col min="3102" max="3102" width="13.85546875" style="342" customWidth="1"/>
    <col min="3103" max="3103" width="15" style="342" customWidth="1"/>
    <col min="3104" max="3115" width="9.7109375" style="342" customWidth="1"/>
    <col min="3116" max="3136" width="0" style="342" hidden="1" customWidth="1"/>
    <col min="3137" max="3328" width="9.7109375" style="342"/>
    <col min="3329" max="3329" width="7.7109375" style="342" customWidth="1"/>
    <col min="3330" max="3330" width="1.5703125" style="342" customWidth="1"/>
    <col min="3331" max="3331" width="3.85546875" style="342" customWidth="1"/>
    <col min="3332" max="3332" width="4" style="342" customWidth="1"/>
    <col min="3333" max="3333" width="15.85546875" style="342" customWidth="1"/>
    <col min="3334" max="3335" width="10.28515625" style="342" customWidth="1"/>
    <col min="3336" max="3336" width="11.5703125" style="342" customWidth="1"/>
    <col min="3337" max="3337" width="6.42578125" style="342" customWidth="1"/>
    <col min="3338" max="3338" width="4.7109375" style="342" customWidth="1"/>
    <col min="3339" max="3339" width="10.5703125" style="342" customWidth="1"/>
    <col min="3340" max="3340" width="11" style="342" customWidth="1"/>
    <col min="3341" max="3342" width="5.5703125" style="342" customWidth="1"/>
    <col min="3343" max="3343" width="1.85546875" style="342" customWidth="1"/>
    <col min="3344" max="3344" width="11.5703125" style="342" customWidth="1"/>
    <col min="3345" max="3345" width="3.85546875" style="342" customWidth="1"/>
    <col min="3346" max="3346" width="1.5703125" style="342" customWidth="1"/>
    <col min="3347" max="3347" width="7.42578125" style="342" customWidth="1"/>
    <col min="3348" max="3356" width="0" style="342" hidden="1" customWidth="1"/>
    <col min="3357" max="3357" width="10.140625" style="342" customWidth="1"/>
    <col min="3358" max="3358" width="13.85546875" style="342" customWidth="1"/>
    <col min="3359" max="3359" width="15" style="342" customWidth="1"/>
    <col min="3360" max="3371" width="9.7109375" style="342" customWidth="1"/>
    <col min="3372" max="3392" width="0" style="342" hidden="1" customWidth="1"/>
    <col min="3393" max="3584" width="9.7109375" style="342"/>
    <col min="3585" max="3585" width="7.7109375" style="342" customWidth="1"/>
    <col min="3586" max="3586" width="1.5703125" style="342" customWidth="1"/>
    <col min="3587" max="3587" width="3.85546875" style="342" customWidth="1"/>
    <col min="3588" max="3588" width="4" style="342" customWidth="1"/>
    <col min="3589" max="3589" width="15.85546875" style="342" customWidth="1"/>
    <col min="3590" max="3591" width="10.28515625" style="342" customWidth="1"/>
    <col min="3592" max="3592" width="11.5703125" style="342" customWidth="1"/>
    <col min="3593" max="3593" width="6.42578125" style="342" customWidth="1"/>
    <col min="3594" max="3594" width="4.7109375" style="342" customWidth="1"/>
    <col min="3595" max="3595" width="10.5703125" style="342" customWidth="1"/>
    <col min="3596" max="3596" width="11" style="342" customWidth="1"/>
    <col min="3597" max="3598" width="5.5703125" style="342" customWidth="1"/>
    <col min="3599" max="3599" width="1.85546875" style="342" customWidth="1"/>
    <col min="3600" max="3600" width="11.5703125" style="342" customWidth="1"/>
    <col min="3601" max="3601" width="3.85546875" style="342" customWidth="1"/>
    <col min="3602" max="3602" width="1.5703125" style="342" customWidth="1"/>
    <col min="3603" max="3603" width="7.42578125" style="342" customWidth="1"/>
    <col min="3604" max="3612" width="0" style="342" hidden="1" customWidth="1"/>
    <col min="3613" max="3613" width="10.140625" style="342" customWidth="1"/>
    <col min="3614" max="3614" width="13.85546875" style="342" customWidth="1"/>
    <col min="3615" max="3615" width="15" style="342" customWidth="1"/>
    <col min="3616" max="3627" width="9.7109375" style="342" customWidth="1"/>
    <col min="3628" max="3648" width="0" style="342" hidden="1" customWidth="1"/>
    <col min="3649" max="3840" width="9.7109375" style="342"/>
    <col min="3841" max="3841" width="7.7109375" style="342" customWidth="1"/>
    <col min="3842" max="3842" width="1.5703125" style="342" customWidth="1"/>
    <col min="3843" max="3843" width="3.85546875" style="342" customWidth="1"/>
    <col min="3844" max="3844" width="4" style="342" customWidth="1"/>
    <col min="3845" max="3845" width="15.85546875" style="342" customWidth="1"/>
    <col min="3846" max="3847" width="10.28515625" style="342" customWidth="1"/>
    <col min="3848" max="3848" width="11.5703125" style="342" customWidth="1"/>
    <col min="3849" max="3849" width="6.42578125" style="342" customWidth="1"/>
    <col min="3850" max="3850" width="4.7109375" style="342" customWidth="1"/>
    <col min="3851" max="3851" width="10.5703125" style="342" customWidth="1"/>
    <col min="3852" max="3852" width="11" style="342" customWidth="1"/>
    <col min="3853" max="3854" width="5.5703125" style="342" customWidth="1"/>
    <col min="3855" max="3855" width="1.85546875" style="342" customWidth="1"/>
    <col min="3856" max="3856" width="11.5703125" style="342" customWidth="1"/>
    <col min="3857" max="3857" width="3.85546875" style="342" customWidth="1"/>
    <col min="3858" max="3858" width="1.5703125" style="342" customWidth="1"/>
    <col min="3859" max="3859" width="7.42578125" style="342" customWidth="1"/>
    <col min="3860" max="3868" width="0" style="342" hidden="1" customWidth="1"/>
    <col min="3869" max="3869" width="10.140625" style="342" customWidth="1"/>
    <col min="3870" max="3870" width="13.85546875" style="342" customWidth="1"/>
    <col min="3871" max="3871" width="15" style="342" customWidth="1"/>
    <col min="3872" max="3883" width="9.7109375" style="342" customWidth="1"/>
    <col min="3884" max="3904" width="0" style="342" hidden="1" customWidth="1"/>
    <col min="3905" max="4096" width="9.7109375" style="342"/>
    <col min="4097" max="4097" width="7.7109375" style="342" customWidth="1"/>
    <col min="4098" max="4098" width="1.5703125" style="342" customWidth="1"/>
    <col min="4099" max="4099" width="3.85546875" style="342" customWidth="1"/>
    <col min="4100" max="4100" width="4" style="342" customWidth="1"/>
    <col min="4101" max="4101" width="15.85546875" style="342" customWidth="1"/>
    <col min="4102" max="4103" width="10.28515625" style="342" customWidth="1"/>
    <col min="4104" max="4104" width="11.5703125" style="342" customWidth="1"/>
    <col min="4105" max="4105" width="6.42578125" style="342" customWidth="1"/>
    <col min="4106" max="4106" width="4.7109375" style="342" customWidth="1"/>
    <col min="4107" max="4107" width="10.5703125" style="342" customWidth="1"/>
    <col min="4108" max="4108" width="11" style="342" customWidth="1"/>
    <col min="4109" max="4110" width="5.5703125" style="342" customWidth="1"/>
    <col min="4111" max="4111" width="1.85546875" style="342" customWidth="1"/>
    <col min="4112" max="4112" width="11.5703125" style="342" customWidth="1"/>
    <col min="4113" max="4113" width="3.85546875" style="342" customWidth="1"/>
    <col min="4114" max="4114" width="1.5703125" style="342" customWidth="1"/>
    <col min="4115" max="4115" width="7.42578125" style="342" customWidth="1"/>
    <col min="4116" max="4124" width="0" style="342" hidden="1" customWidth="1"/>
    <col min="4125" max="4125" width="10.140625" style="342" customWidth="1"/>
    <col min="4126" max="4126" width="13.85546875" style="342" customWidth="1"/>
    <col min="4127" max="4127" width="15" style="342" customWidth="1"/>
    <col min="4128" max="4139" width="9.7109375" style="342" customWidth="1"/>
    <col min="4140" max="4160" width="0" style="342" hidden="1" customWidth="1"/>
    <col min="4161" max="4352" width="9.7109375" style="342"/>
    <col min="4353" max="4353" width="7.7109375" style="342" customWidth="1"/>
    <col min="4354" max="4354" width="1.5703125" style="342" customWidth="1"/>
    <col min="4355" max="4355" width="3.85546875" style="342" customWidth="1"/>
    <col min="4356" max="4356" width="4" style="342" customWidth="1"/>
    <col min="4357" max="4357" width="15.85546875" style="342" customWidth="1"/>
    <col min="4358" max="4359" width="10.28515625" style="342" customWidth="1"/>
    <col min="4360" max="4360" width="11.5703125" style="342" customWidth="1"/>
    <col min="4361" max="4361" width="6.42578125" style="342" customWidth="1"/>
    <col min="4362" max="4362" width="4.7109375" style="342" customWidth="1"/>
    <col min="4363" max="4363" width="10.5703125" style="342" customWidth="1"/>
    <col min="4364" max="4364" width="11" style="342" customWidth="1"/>
    <col min="4365" max="4366" width="5.5703125" style="342" customWidth="1"/>
    <col min="4367" max="4367" width="1.85546875" style="342" customWidth="1"/>
    <col min="4368" max="4368" width="11.5703125" style="342" customWidth="1"/>
    <col min="4369" max="4369" width="3.85546875" style="342" customWidth="1"/>
    <col min="4370" max="4370" width="1.5703125" style="342" customWidth="1"/>
    <col min="4371" max="4371" width="7.42578125" style="342" customWidth="1"/>
    <col min="4372" max="4380" width="0" style="342" hidden="1" customWidth="1"/>
    <col min="4381" max="4381" width="10.140625" style="342" customWidth="1"/>
    <col min="4382" max="4382" width="13.85546875" style="342" customWidth="1"/>
    <col min="4383" max="4383" width="15" style="342" customWidth="1"/>
    <col min="4384" max="4395" width="9.7109375" style="342" customWidth="1"/>
    <col min="4396" max="4416" width="0" style="342" hidden="1" customWidth="1"/>
    <col min="4417" max="4608" width="9.7109375" style="342"/>
    <col min="4609" max="4609" width="7.7109375" style="342" customWidth="1"/>
    <col min="4610" max="4610" width="1.5703125" style="342" customWidth="1"/>
    <col min="4611" max="4611" width="3.85546875" style="342" customWidth="1"/>
    <col min="4612" max="4612" width="4" style="342" customWidth="1"/>
    <col min="4613" max="4613" width="15.85546875" style="342" customWidth="1"/>
    <col min="4614" max="4615" width="10.28515625" style="342" customWidth="1"/>
    <col min="4616" max="4616" width="11.5703125" style="342" customWidth="1"/>
    <col min="4617" max="4617" width="6.42578125" style="342" customWidth="1"/>
    <col min="4618" max="4618" width="4.7109375" style="342" customWidth="1"/>
    <col min="4619" max="4619" width="10.5703125" style="342" customWidth="1"/>
    <col min="4620" max="4620" width="11" style="342" customWidth="1"/>
    <col min="4621" max="4622" width="5.5703125" style="342" customWidth="1"/>
    <col min="4623" max="4623" width="1.85546875" style="342" customWidth="1"/>
    <col min="4624" max="4624" width="11.5703125" style="342" customWidth="1"/>
    <col min="4625" max="4625" width="3.85546875" style="342" customWidth="1"/>
    <col min="4626" max="4626" width="1.5703125" style="342" customWidth="1"/>
    <col min="4627" max="4627" width="7.42578125" style="342" customWidth="1"/>
    <col min="4628" max="4636" width="0" style="342" hidden="1" customWidth="1"/>
    <col min="4637" max="4637" width="10.140625" style="342" customWidth="1"/>
    <col min="4638" max="4638" width="13.85546875" style="342" customWidth="1"/>
    <col min="4639" max="4639" width="15" style="342" customWidth="1"/>
    <col min="4640" max="4651" width="9.7109375" style="342" customWidth="1"/>
    <col min="4652" max="4672" width="0" style="342" hidden="1" customWidth="1"/>
    <col min="4673" max="4864" width="9.7109375" style="342"/>
    <col min="4865" max="4865" width="7.7109375" style="342" customWidth="1"/>
    <col min="4866" max="4866" width="1.5703125" style="342" customWidth="1"/>
    <col min="4867" max="4867" width="3.85546875" style="342" customWidth="1"/>
    <col min="4868" max="4868" width="4" style="342" customWidth="1"/>
    <col min="4869" max="4869" width="15.85546875" style="342" customWidth="1"/>
    <col min="4870" max="4871" width="10.28515625" style="342" customWidth="1"/>
    <col min="4872" max="4872" width="11.5703125" style="342" customWidth="1"/>
    <col min="4873" max="4873" width="6.42578125" style="342" customWidth="1"/>
    <col min="4874" max="4874" width="4.7109375" style="342" customWidth="1"/>
    <col min="4875" max="4875" width="10.5703125" style="342" customWidth="1"/>
    <col min="4876" max="4876" width="11" style="342" customWidth="1"/>
    <col min="4877" max="4878" width="5.5703125" style="342" customWidth="1"/>
    <col min="4879" max="4879" width="1.85546875" style="342" customWidth="1"/>
    <col min="4880" max="4880" width="11.5703125" style="342" customWidth="1"/>
    <col min="4881" max="4881" width="3.85546875" style="342" customWidth="1"/>
    <col min="4882" max="4882" width="1.5703125" style="342" customWidth="1"/>
    <col min="4883" max="4883" width="7.42578125" style="342" customWidth="1"/>
    <col min="4884" max="4892" width="0" style="342" hidden="1" customWidth="1"/>
    <col min="4893" max="4893" width="10.140625" style="342" customWidth="1"/>
    <col min="4894" max="4894" width="13.85546875" style="342" customWidth="1"/>
    <col min="4895" max="4895" width="15" style="342" customWidth="1"/>
    <col min="4896" max="4907" width="9.7109375" style="342" customWidth="1"/>
    <col min="4908" max="4928" width="0" style="342" hidden="1" customWidth="1"/>
    <col min="4929" max="5120" width="9.7109375" style="342"/>
    <col min="5121" max="5121" width="7.7109375" style="342" customWidth="1"/>
    <col min="5122" max="5122" width="1.5703125" style="342" customWidth="1"/>
    <col min="5123" max="5123" width="3.85546875" style="342" customWidth="1"/>
    <col min="5124" max="5124" width="4" style="342" customWidth="1"/>
    <col min="5125" max="5125" width="15.85546875" style="342" customWidth="1"/>
    <col min="5126" max="5127" width="10.28515625" style="342" customWidth="1"/>
    <col min="5128" max="5128" width="11.5703125" style="342" customWidth="1"/>
    <col min="5129" max="5129" width="6.42578125" style="342" customWidth="1"/>
    <col min="5130" max="5130" width="4.7109375" style="342" customWidth="1"/>
    <col min="5131" max="5131" width="10.5703125" style="342" customWidth="1"/>
    <col min="5132" max="5132" width="11" style="342" customWidth="1"/>
    <col min="5133" max="5134" width="5.5703125" style="342" customWidth="1"/>
    <col min="5135" max="5135" width="1.85546875" style="342" customWidth="1"/>
    <col min="5136" max="5136" width="11.5703125" style="342" customWidth="1"/>
    <col min="5137" max="5137" width="3.85546875" style="342" customWidth="1"/>
    <col min="5138" max="5138" width="1.5703125" style="342" customWidth="1"/>
    <col min="5139" max="5139" width="7.42578125" style="342" customWidth="1"/>
    <col min="5140" max="5148" width="0" style="342" hidden="1" customWidth="1"/>
    <col min="5149" max="5149" width="10.140625" style="342" customWidth="1"/>
    <col min="5150" max="5150" width="13.85546875" style="342" customWidth="1"/>
    <col min="5151" max="5151" width="15" style="342" customWidth="1"/>
    <col min="5152" max="5163" width="9.7109375" style="342" customWidth="1"/>
    <col min="5164" max="5184" width="0" style="342" hidden="1" customWidth="1"/>
    <col min="5185" max="5376" width="9.7109375" style="342"/>
    <col min="5377" max="5377" width="7.7109375" style="342" customWidth="1"/>
    <col min="5378" max="5378" width="1.5703125" style="342" customWidth="1"/>
    <col min="5379" max="5379" width="3.85546875" style="342" customWidth="1"/>
    <col min="5380" max="5380" width="4" style="342" customWidth="1"/>
    <col min="5381" max="5381" width="15.85546875" style="342" customWidth="1"/>
    <col min="5382" max="5383" width="10.28515625" style="342" customWidth="1"/>
    <col min="5384" max="5384" width="11.5703125" style="342" customWidth="1"/>
    <col min="5385" max="5385" width="6.42578125" style="342" customWidth="1"/>
    <col min="5386" max="5386" width="4.7109375" style="342" customWidth="1"/>
    <col min="5387" max="5387" width="10.5703125" style="342" customWidth="1"/>
    <col min="5388" max="5388" width="11" style="342" customWidth="1"/>
    <col min="5389" max="5390" width="5.5703125" style="342" customWidth="1"/>
    <col min="5391" max="5391" width="1.85546875" style="342" customWidth="1"/>
    <col min="5392" max="5392" width="11.5703125" style="342" customWidth="1"/>
    <col min="5393" max="5393" width="3.85546875" style="342" customWidth="1"/>
    <col min="5394" max="5394" width="1.5703125" style="342" customWidth="1"/>
    <col min="5395" max="5395" width="7.42578125" style="342" customWidth="1"/>
    <col min="5396" max="5404" width="0" style="342" hidden="1" customWidth="1"/>
    <col min="5405" max="5405" width="10.140625" style="342" customWidth="1"/>
    <col min="5406" max="5406" width="13.85546875" style="342" customWidth="1"/>
    <col min="5407" max="5407" width="15" style="342" customWidth="1"/>
    <col min="5408" max="5419" width="9.7109375" style="342" customWidth="1"/>
    <col min="5420" max="5440" width="0" style="342" hidden="1" customWidth="1"/>
    <col min="5441" max="5632" width="9.7109375" style="342"/>
    <col min="5633" max="5633" width="7.7109375" style="342" customWidth="1"/>
    <col min="5634" max="5634" width="1.5703125" style="342" customWidth="1"/>
    <col min="5635" max="5635" width="3.85546875" style="342" customWidth="1"/>
    <col min="5636" max="5636" width="4" style="342" customWidth="1"/>
    <col min="5637" max="5637" width="15.85546875" style="342" customWidth="1"/>
    <col min="5638" max="5639" width="10.28515625" style="342" customWidth="1"/>
    <col min="5640" max="5640" width="11.5703125" style="342" customWidth="1"/>
    <col min="5641" max="5641" width="6.42578125" style="342" customWidth="1"/>
    <col min="5642" max="5642" width="4.7109375" style="342" customWidth="1"/>
    <col min="5643" max="5643" width="10.5703125" style="342" customWidth="1"/>
    <col min="5644" max="5644" width="11" style="342" customWidth="1"/>
    <col min="5645" max="5646" width="5.5703125" style="342" customWidth="1"/>
    <col min="5647" max="5647" width="1.85546875" style="342" customWidth="1"/>
    <col min="5648" max="5648" width="11.5703125" style="342" customWidth="1"/>
    <col min="5649" max="5649" width="3.85546875" style="342" customWidth="1"/>
    <col min="5650" max="5650" width="1.5703125" style="342" customWidth="1"/>
    <col min="5651" max="5651" width="7.42578125" style="342" customWidth="1"/>
    <col min="5652" max="5660" width="0" style="342" hidden="1" customWidth="1"/>
    <col min="5661" max="5661" width="10.140625" style="342" customWidth="1"/>
    <col min="5662" max="5662" width="13.85546875" style="342" customWidth="1"/>
    <col min="5663" max="5663" width="15" style="342" customWidth="1"/>
    <col min="5664" max="5675" width="9.7109375" style="342" customWidth="1"/>
    <col min="5676" max="5696" width="0" style="342" hidden="1" customWidth="1"/>
    <col min="5697" max="5888" width="9.7109375" style="342"/>
    <col min="5889" max="5889" width="7.7109375" style="342" customWidth="1"/>
    <col min="5890" max="5890" width="1.5703125" style="342" customWidth="1"/>
    <col min="5891" max="5891" width="3.85546875" style="342" customWidth="1"/>
    <col min="5892" max="5892" width="4" style="342" customWidth="1"/>
    <col min="5893" max="5893" width="15.85546875" style="342" customWidth="1"/>
    <col min="5894" max="5895" width="10.28515625" style="342" customWidth="1"/>
    <col min="5896" max="5896" width="11.5703125" style="342" customWidth="1"/>
    <col min="5897" max="5897" width="6.42578125" style="342" customWidth="1"/>
    <col min="5898" max="5898" width="4.7109375" style="342" customWidth="1"/>
    <col min="5899" max="5899" width="10.5703125" style="342" customWidth="1"/>
    <col min="5900" max="5900" width="11" style="342" customWidth="1"/>
    <col min="5901" max="5902" width="5.5703125" style="342" customWidth="1"/>
    <col min="5903" max="5903" width="1.85546875" style="342" customWidth="1"/>
    <col min="5904" max="5904" width="11.5703125" style="342" customWidth="1"/>
    <col min="5905" max="5905" width="3.85546875" style="342" customWidth="1"/>
    <col min="5906" max="5906" width="1.5703125" style="342" customWidth="1"/>
    <col min="5907" max="5907" width="7.42578125" style="342" customWidth="1"/>
    <col min="5908" max="5916" width="0" style="342" hidden="1" customWidth="1"/>
    <col min="5917" max="5917" width="10.140625" style="342" customWidth="1"/>
    <col min="5918" max="5918" width="13.85546875" style="342" customWidth="1"/>
    <col min="5919" max="5919" width="15" style="342" customWidth="1"/>
    <col min="5920" max="5931" width="9.7109375" style="342" customWidth="1"/>
    <col min="5932" max="5952" width="0" style="342" hidden="1" customWidth="1"/>
    <col min="5953" max="6144" width="9.7109375" style="342"/>
    <col min="6145" max="6145" width="7.7109375" style="342" customWidth="1"/>
    <col min="6146" max="6146" width="1.5703125" style="342" customWidth="1"/>
    <col min="6147" max="6147" width="3.85546875" style="342" customWidth="1"/>
    <col min="6148" max="6148" width="4" style="342" customWidth="1"/>
    <col min="6149" max="6149" width="15.85546875" style="342" customWidth="1"/>
    <col min="6150" max="6151" width="10.28515625" style="342" customWidth="1"/>
    <col min="6152" max="6152" width="11.5703125" style="342" customWidth="1"/>
    <col min="6153" max="6153" width="6.42578125" style="342" customWidth="1"/>
    <col min="6154" max="6154" width="4.7109375" style="342" customWidth="1"/>
    <col min="6155" max="6155" width="10.5703125" style="342" customWidth="1"/>
    <col min="6156" max="6156" width="11" style="342" customWidth="1"/>
    <col min="6157" max="6158" width="5.5703125" style="342" customWidth="1"/>
    <col min="6159" max="6159" width="1.85546875" style="342" customWidth="1"/>
    <col min="6160" max="6160" width="11.5703125" style="342" customWidth="1"/>
    <col min="6161" max="6161" width="3.85546875" style="342" customWidth="1"/>
    <col min="6162" max="6162" width="1.5703125" style="342" customWidth="1"/>
    <col min="6163" max="6163" width="7.42578125" style="342" customWidth="1"/>
    <col min="6164" max="6172" width="0" style="342" hidden="1" customWidth="1"/>
    <col min="6173" max="6173" width="10.140625" style="342" customWidth="1"/>
    <col min="6174" max="6174" width="13.85546875" style="342" customWidth="1"/>
    <col min="6175" max="6175" width="15" style="342" customWidth="1"/>
    <col min="6176" max="6187" width="9.7109375" style="342" customWidth="1"/>
    <col min="6188" max="6208" width="0" style="342" hidden="1" customWidth="1"/>
    <col min="6209" max="6400" width="9.7109375" style="342"/>
    <col min="6401" max="6401" width="7.7109375" style="342" customWidth="1"/>
    <col min="6402" max="6402" width="1.5703125" style="342" customWidth="1"/>
    <col min="6403" max="6403" width="3.85546875" style="342" customWidth="1"/>
    <col min="6404" max="6404" width="4" style="342" customWidth="1"/>
    <col min="6405" max="6405" width="15.85546875" style="342" customWidth="1"/>
    <col min="6406" max="6407" width="10.28515625" style="342" customWidth="1"/>
    <col min="6408" max="6408" width="11.5703125" style="342" customWidth="1"/>
    <col min="6409" max="6409" width="6.42578125" style="342" customWidth="1"/>
    <col min="6410" max="6410" width="4.7109375" style="342" customWidth="1"/>
    <col min="6411" max="6411" width="10.5703125" style="342" customWidth="1"/>
    <col min="6412" max="6412" width="11" style="342" customWidth="1"/>
    <col min="6413" max="6414" width="5.5703125" style="342" customWidth="1"/>
    <col min="6415" max="6415" width="1.85546875" style="342" customWidth="1"/>
    <col min="6416" max="6416" width="11.5703125" style="342" customWidth="1"/>
    <col min="6417" max="6417" width="3.85546875" style="342" customWidth="1"/>
    <col min="6418" max="6418" width="1.5703125" style="342" customWidth="1"/>
    <col min="6419" max="6419" width="7.42578125" style="342" customWidth="1"/>
    <col min="6420" max="6428" width="0" style="342" hidden="1" customWidth="1"/>
    <col min="6429" max="6429" width="10.140625" style="342" customWidth="1"/>
    <col min="6430" max="6430" width="13.85546875" style="342" customWidth="1"/>
    <col min="6431" max="6431" width="15" style="342" customWidth="1"/>
    <col min="6432" max="6443" width="9.7109375" style="342" customWidth="1"/>
    <col min="6444" max="6464" width="0" style="342" hidden="1" customWidth="1"/>
    <col min="6465" max="6656" width="9.7109375" style="342"/>
    <col min="6657" max="6657" width="7.7109375" style="342" customWidth="1"/>
    <col min="6658" max="6658" width="1.5703125" style="342" customWidth="1"/>
    <col min="6659" max="6659" width="3.85546875" style="342" customWidth="1"/>
    <col min="6660" max="6660" width="4" style="342" customWidth="1"/>
    <col min="6661" max="6661" width="15.85546875" style="342" customWidth="1"/>
    <col min="6662" max="6663" width="10.28515625" style="342" customWidth="1"/>
    <col min="6664" max="6664" width="11.5703125" style="342" customWidth="1"/>
    <col min="6665" max="6665" width="6.42578125" style="342" customWidth="1"/>
    <col min="6666" max="6666" width="4.7109375" style="342" customWidth="1"/>
    <col min="6667" max="6667" width="10.5703125" style="342" customWidth="1"/>
    <col min="6668" max="6668" width="11" style="342" customWidth="1"/>
    <col min="6669" max="6670" width="5.5703125" style="342" customWidth="1"/>
    <col min="6671" max="6671" width="1.85546875" style="342" customWidth="1"/>
    <col min="6672" max="6672" width="11.5703125" style="342" customWidth="1"/>
    <col min="6673" max="6673" width="3.85546875" style="342" customWidth="1"/>
    <col min="6674" max="6674" width="1.5703125" style="342" customWidth="1"/>
    <col min="6675" max="6675" width="7.42578125" style="342" customWidth="1"/>
    <col min="6676" max="6684" width="0" style="342" hidden="1" customWidth="1"/>
    <col min="6685" max="6685" width="10.140625" style="342" customWidth="1"/>
    <col min="6686" max="6686" width="13.85546875" style="342" customWidth="1"/>
    <col min="6687" max="6687" width="15" style="342" customWidth="1"/>
    <col min="6688" max="6699" width="9.7109375" style="342" customWidth="1"/>
    <col min="6700" max="6720" width="0" style="342" hidden="1" customWidth="1"/>
    <col min="6721" max="6912" width="9.7109375" style="342"/>
    <col min="6913" max="6913" width="7.7109375" style="342" customWidth="1"/>
    <col min="6914" max="6914" width="1.5703125" style="342" customWidth="1"/>
    <col min="6915" max="6915" width="3.85546875" style="342" customWidth="1"/>
    <col min="6916" max="6916" width="4" style="342" customWidth="1"/>
    <col min="6917" max="6917" width="15.85546875" style="342" customWidth="1"/>
    <col min="6918" max="6919" width="10.28515625" style="342" customWidth="1"/>
    <col min="6920" max="6920" width="11.5703125" style="342" customWidth="1"/>
    <col min="6921" max="6921" width="6.42578125" style="342" customWidth="1"/>
    <col min="6922" max="6922" width="4.7109375" style="342" customWidth="1"/>
    <col min="6923" max="6923" width="10.5703125" style="342" customWidth="1"/>
    <col min="6924" max="6924" width="11" style="342" customWidth="1"/>
    <col min="6925" max="6926" width="5.5703125" style="342" customWidth="1"/>
    <col min="6927" max="6927" width="1.85546875" style="342" customWidth="1"/>
    <col min="6928" max="6928" width="11.5703125" style="342" customWidth="1"/>
    <col min="6929" max="6929" width="3.85546875" style="342" customWidth="1"/>
    <col min="6930" max="6930" width="1.5703125" style="342" customWidth="1"/>
    <col min="6931" max="6931" width="7.42578125" style="342" customWidth="1"/>
    <col min="6932" max="6940" width="0" style="342" hidden="1" customWidth="1"/>
    <col min="6941" max="6941" width="10.140625" style="342" customWidth="1"/>
    <col min="6942" max="6942" width="13.85546875" style="342" customWidth="1"/>
    <col min="6943" max="6943" width="15" style="342" customWidth="1"/>
    <col min="6944" max="6955" width="9.7109375" style="342" customWidth="1"/>
    <col min="6956" max="6976" width="0" style="342" hidden="1" customWidth="1"/>
    <col min="6977" max="7168" width="9.7109375" style="342"/>
    <col min="7169" max="7169" width="7.7109375" style="342" customWidth="1"/>
    <col min="7170" max="7170" width="1.5703125" style="342" customWidth="1"/>
    <col min="7171" max="7171" width="3.85546875" style="342" customWidth="1"/>
    <col min="7172" max="7172" width="4" style="342" customWidth="1"/>
    <col min="7173" max="7173" width="15.85546875" style="342" customWidth="1"/>
    <col min="7174" max="7175" width="10.28515625" style="342" customWidth="1"/>
    <col min="7176" max="7176" width="11.5703125" style="342" customWidth="1"/>
    <col min="7177" max="7177" width="6.42578125" style="342" customWidth="1"/>
    <col min="7178" max="7178" width="4.7109375" style="342" customWidth="1"/>
    <col min="7179" max="7179" width="10.5703125" style="342" customWidth="1"/>
    <col min="7180" max="7180" width="11" style="342" customWidth="1"/>
    <col min="7181" max="7182" width="5.5703125" style="342" customWidth="1"/>
    <col min="7183" max="7183" width="1.85546875" style="342" customWidth="1"/>
    <col min="7184" max="7184" width="11.5703125" style="342" customWidth="1"/>
    <col min="7185" max="7185" width="3.85546875" style="342" customWidth="1"/>
    <col min="7186" max="7186" width="1.5703125" style="342" customWidth="1"/>
    <col min="7187" max="7187" width="7.42578125" style="342" customWidth="1"/>
    <col min="7188" max="7196" width="0" style="342" hidden="1" customWidth="1"/>
    <col min="7197" max="7197" width="10.140625" style="342" customWidth="1"/>
    <col min="7198" max="7198" width="13.85546875" style="342" customWidth="1"/>
    <col min="7199" max="7199" width="15" style="342" customWidth="1"/>
    <col min="7200" max="7211" width="9.7109375" style="342" customWidth="1"/>
    <col min="7212" max="7232" width="0" style="342" hidden="1" customWidth="1"/>
    <col min="7233" max="7424" width="9.7109375" style="342"/>
    <col min="7425" max="7425" width="7.7109375" style="342" customWidth="1"/>
    <col min="7426" max="7426" width="1.5703125" style="342" customWidth="1"/>
    <col min="7427" max="7427" width="3.85546875" style="342" customWidth="1"/>
    <col min="7428" max="7428" width="4" style="342" customWidth="1"/>
    <col min="7429" max="7429" width="15.85546875" style="342" customWidth="1"/>
    <col min="7430" max="7431" width="10.28515625" style="342" customWidth="1"/>
    <col min="7432" max="7432" width="11.5703125" style="342" customWidth="1"/>
    <col min="7433" max="7433" width="6.42578125" style="342" customWidth="1"/>
    <col min="7434" max="7434" width="4.7109375" style="342" customWidth="1"/>
    <col min="7435" max="7435" width="10.5703125" style="342" customWidth="1"/>
    <col min="7436" max="7436" width="11" style="342" customWidth="1"/>
    <col min="7437" max="7438" width="5.5703125" style="342" customWidth="1"/>
    <col min="7439" max="7439" width="1.85546875" style="342" customWidth="1"/>
    <col min="7440" max="7440" width="11.5703125" style="342" customWidth="1"/>
    <col min="7441" max="7441" width="3.85546875" style="342" customWidth="1"/>
    <col min="7442" max="7442" width="1.5703125" style="342" customWidth="1"/>
    <col min="7443" max="7443" width="7.42578125" style="342" customWidth="1"/>
    <col min="7444" max="7452" width="0" style="342" hidden="1" customWidth="1"/>
    <col min="7453" max="7453" width="10.140625" style="342" customWidth="1"/>
    <col min="7454" max="7454" width="13.85546875" style="342" customWidth="1"/>
    <col min="7455" max="7455" width="15" style="342" customWidth="1"/>
    <col min="7456" max="7467" width="9.7109375" style="342" customWidth="1"/>
    <col min="7468" max="7488" width="0" style="342" hidden="1" customWidth="1"/>
    <col min="7489" max="7680" width="9.7109375" style="342"/>
    <col min="7681" max="7681" width="7.7109375" style="342" customWidth="1"/>
    <col min="7682" max="7682" width="1.5703125" style="342" customWidth="1"/>
    <col min="7683" max="7683" width="3.85546875" style="342" customWidth="1"/>
    <col min="7684" max="7684" width="4" style="342" customWidth="1"/>
    <col min="7685" max="7685" width="15.85546875" style="342" customWidth="1"/>
    <col min="7686" max="7687" width="10.28515625" style="342" customWidth="1"/>
    <col min="7688" max="7688" width="11.5703125" style="342" customWidth="1"/>
    <col min="7689" max="7689" width="6.42578125" style="342" customWidth="1"/>
    <col min="7690" max="7690" width="4.7109375" style="342" customWidth="1"/>
    <col min="7691" max="7691" width="10.5703125" style="342" customWidth="1"/>
    <col min="7692" max="7692" width="11" style="342" customWidth="1"/>
    <col min="7693" max="7694" width="5.5703125" style="342" customWidth="1"/>
    <col min="7695" max="7695" width="1.85546875" style="342" customWidth="1"/>
    <col min="7696" max="7696" width="11.5703125" style="342" customWidth="1"/>
    <col min="7697" max="7697" width="3.85546875" style="342" customWidth="1"/>
    <col min="7698" max="7698" width="1.5703125" style="342" customWidth="1"/>
    <col min="7699" max="7699" width="7.42578125" style="342" customWidth="1"/>
    <col min="7700" max="7708" width="0" style="342" hidden="1" customWidth="1"/>
    <col min="7709" max="7709" width="10.140625" style="342" customWidth="1"/>
    <col min="7710" max="7710" width="13.85546875" style="342" customWidth="1"/>
    <col min="7711" max="7711" width="15" style="342" customWidth="1"/>
    <col min="7712" max="7723" width="9.7109375" style="342" customWidth="1"/>
    <col min="7724" max="7744" width="0" style="342" hidden="1" customWidth="1"/>
    <col min="7745" max="7936" width="9.7109375" style="342"/>
    <col min="7937" max="7937" width="7.7109375" style="342" customWidth="1"/>
    <col min="7938" max="7938" width="1.5703125" style="342" customWidth="1"/>
    <col min="7939" max="7939" width="3.85546875" style="342" customWidth="1"/>
    <col min="7940" max="7940" width="4" style="342" customWidth="1"/>
    <col min="7941" max="7941" width="15.85546875" style="342" customWidth="1"/>
    <col min="7942" max="7943" width="10.28515625" style="342" customWidth="1"/>
    <col min="7944" max="7944" width="11.5703125" style="342" customWidth="1"/>
    <col min="7945" max="7945" width="6.42578125" style="342" customWidth="1"/>
    <col min="7946" max="7946" width="4.7109375" style="342" customWidth="1"/>
    <col min="7947" max="7947" width="10.5703125" style="342" customWidth="1"/>
    <col min="7948" max="7948" width="11" style="342" customWidth="1"/>
    <col min="7949" max="7950" width="5.5703125" style="342" customWidth="1"/>
    <col min="7951" max="7951" width="1.85546875" style="342" customWidth="1"/>
    <col min="7952" max="7952" width="11.5703125" style="342" customWidth="1"/>
    <col min="7953" max="7953" width="3.85546875" style="342" customWidth="1"/>
    <col min="7954" max="7954" width="1.5703125" style="342" customWidth="1"/>
    <col min="7955" max="7955" width="7.42578125" style="342" customWidth="1"/>
    <col min="7956" max="7964" width="0" style="342" hidden="1" customWidth="1"/>
    <col min="7965" max="7965" width="10.140625" style="342" customWidth="1"/>
    <col min="7966" max="7966" width="13.85546875" style="342" customWidth="1"/>
    <col min="7967" max="7967" width="15" style="342" customWidth="1"/>
    <col min="7968" max="7979" width="9.7109375" style="342" customWidth="1"/>
    <col min="7980" max="8000" width="0" style="342" hidden="1" customWidth="1"/>
    <col min="8001" max="8192" width="9.7109375" style="342"/>
    <col min="8193" max="8193" width="7.7109375" style="342" customWidth="1"/>
    <col min="8194" max="8194" width="1.5703125" style="342" customWidth="1"/>
    <col min="8195" max="8195" width="3.85546875" style="342" customWidth="1"/>
    <col min="8196" max="8196" width="4" style="342" customWidth="1"/>
    <col min="8197" max="8197" width="15.85546875" style="342" customWidth="1"/>
    <col min="8198" max="8199" width="10.28515625" style="342" customWidth="1"/>
    <col min="8200" max="8200" width="11.5703125" style="342" customWidth="1"/>
    <col min="8201" max="8201" width="6.42578125" style="342" customWidth="1"/>
    <col min="8202" max="8202" width="4.7109375" style="342" customWidth="1"/>
    <col min="8203" max="8203" width="10.5703125" style="342" customWidth="1"/>
    <col min="8204" max="8204" width="11" style="342" customWidth="1"/>
    <col min="8205" max="8206" width="5.5703125" style="342" customWidth="1"/>
    <col min="8207" max="8207" width="1.85546875" style="342" customWidth="1"/>
    <col min="8208" max="8208" width="11.5703125" style="342" customWidth="1"/>
    <col min="8209" max="8209" width="3.85546875" style="342" customWidth="1"/>
    <col min="8210" max="8210" width="1.5703125" style="342" customWidth="1"/>
    <col min="8211" max="8211" width="7.42578125" style="342" customWidth="1"/>
    <col min="8212" max="8220" width="0" style="342" hidden="1" customWidth="1"/>
    <col min="8221" max="8221" width="10.140625" style="342" customWidth="1"/>
    <col min="8222" max="8222" width="13.85546875" style="342" customWidth="1"/>
    <col min="8223" max="8223" width="15" style="342" customWidth="1"/>
    <col min="8224" max="8235" width="9.7109375" style="342" customWidth="1"/>
    <col min="8236" max="8256" width="0" style="342" hidden="1" customWidth="1"/>
    <col min="8257" max="8448" width="9.7109375" style="342"/>
    <col min="8449" max="8449" width="7.7109375" style="342" customWidth="1"/>
    <col min="8450" max="8450" width="1.5703125" style="342" customWidth="1"/>
    <col min="8451" max="8451" width="3.85546875" style="342" customWidth="1"/>
    <col min="8452" max="8452" width="4" style="342" customWidth="1"/>
    <col min="8453" max="8453" width="15.85546875" style="342" customWidth="1"/>
    <col min="8454" max="8455" width="10.28515625" style="342" customWidth="1"/>
    <col min="8456" max="8456" width="11.5703125" style="342" customWidth="1"/>
    <col min="8457" max="8457" width="6.42578125" style="342" customWidth="1"/>
    <col min="8458" max="8458" width="4.7109375" style="342" customWidth="1"/>
    <col min="8459" max="8459" width="10.5703125" style="342" customWidth="1"/>
    <col min="8460" max="8460" width="11" style="342" customWidth="1"/>
    <col min="8461" max="8462" width="5.5703125" style="342" customWidth="1"/>
    <col min="8463" max="8463" width="1.85546875" style="342" customWidth="1"/>
    <col min="8464" max="8464" width="11.5703125" style="342" customWidth="1"/>
    <col min="8465" max="8465" width="3.85546875" style="342" customWidth="1"/>
    <col min="8466" max="8466" width="1.5703125" style="342" customWidth="1"/>
    <col min="8467" max="8467" width="7.42578125" style="342" customWidth="1"/>
    <col min="8468" max="8476" width="0" style="342" hidden="1" customWidth="1"/>
    <col min="8477" max="8477" width="10.140625" style="342" customWidth="1"/>
    <col min="8478" max="8478" width="13.85546875" style="342" customWidth="1"/>
    <col min="8479" max="8479" width="15" style="342" customWidth="1"/>
    <col min="8480" max="8491" width="9.7109375" style="342" customWidth="1"/>
    <col min="8492" max="8512" width="0" style="342" hidden="1" customWidth="1"/>
    <col min="8513" max="8704" width="9.7109375" style="342"/>
    <col min="8705" max="8705" width="7.7109375" style="342" customWidth="1"/>
    <col min="8706" max="8706" width="1.5703125" style="342" customWidth="1"/>
    <col min="8707" max="8707" width="3.85546875" style="342" customWidth="1"/>
    <col min="8708" max="8708" width="4" style="342" customWidth="1"/>
    <col min="8709" max="8709" width="15.85546875" style="342" customWidth="1"/>
    <col min="8710" max="8711" width="10.28515625" style="342" customWidth="1"/>
    <col min="8712" max="8712" width="11.5703125" style="342" customWidth="1"/>
    <col min="8713" max="8713" width="6.42578125" style="342" customWidth="1"/>
    <col min="8714" max="8714" width="4.7109375" style="342" customWidth="1"/>
    <col min="8715" max="8715" width="10.5703125" style="342" customWidth="1"/>
    <col min="8716" max="8716" width="11" style="342" customWidth="1"/>
    <col min="8717" max="8718" width="5.5703125" style="342" customWidth="1"/>
    <col min="8719" max="8719" width="1.85546875" style="342" customWidth="1"/>
    <col min="8720" max="8720" width="11.5703125" style="342" customWidth="1"/>
    <col min="8721" max="8721" width="3.85546875" style="342" customWidth="1"/>
    <col min="8722" max="8722" width="1.5703125" style="342" customWidth="1"/>
    <col min="8723" max="8723" width="7.42578125" style="342" customWidth="1"/>
    <col min="8724" max="8732" width="0" style="342" hidden="1" customWidth="1"/>
    <col min="8733" max="8733" width="10.140625" style="342" customWidth="1"/>
    <col min="8734" max="8734" width="13.85546875" style="342" customWidth="1"/>
    <col min="8735" max="8735" width="15" style="342" customWidth="1"/>
    <col min="8736" max="8747" width="9.7109375" style="342" customWidth="1"/>
    <col min="8748" max="8768" width="0" style="342" hidden="1" customWidth="1"/>
    <col min="8769" max="8960" width="9.7109375" style="342"/>
    <col min="8961" max="8961" width="7.7109375" style="342" customWidth="1"/>
    <col min="8962" max="8962" width="1.5703125" style="342" customWidth="1"/>
    <col min="8963" max="8963" width="3.85546875" style="342" customWidth="1"/>
    <col min="8964" max="8964" width="4" style="342" customWidth="1"/>
    <col min="8965" max="8965" width="15.85546875" style="342" customWidth="1"/>
    <col min="8966" max="8967" width="10.28515625" style="342" customWidth="1"/>
    <col min="8968" max="8968" width="11.5703125" style="342" customWidth="1"/>
    <col min="8969" max="8969" width="6.42578125" style="342" customWidth="1"/>
    <col min="8970" max="8970" width="4.7109375" style="342" customWidth="1"/>
    <col min="8971" max="8971" width="10.5703125" style="342" customWidth="1"/>
    <col min="8972" max="8972" width="11" style="342" customWidth="1"/>
    <col min="8973" max="8974" width="5.5703125" style="342" customWidth="1"/>
    <col min="8975" max="8975" width="1.85546875" style="342" customWidth="1"/>
    <col min="8976" max="8976" width="11.5703125" style="342" customWidth="1"/>
    <col min="8977" max="8977" width="3.85546875" style="342" customWidth="1"/>
    <col min="8978" max="8978" width="1.5703125" style="342" customWidth="1"/>
    <col min="8979" max="8979" width="7.42578125" style="342" customWidth="1"/>
    <col min="8980" max="8988" width="0" style="342" hidden="1" customWidth="1"/>
    <col min="8989" max="8989" width="10.140625" style="342" customWidth="1"/>
    <col min="8990" max="8990" width="13.85546875" style="342" customWidth="1"/>
    <col min="8991" max="8991" width="15" style="342" customWidth="1"/>
    <col min="8992" max="9003" width="9.7109375" style="342" customWidth="1"/>
    <col min="9004" max="9024" width="0" style="342" hidden="1" customWidth="1"/>
    <col min="9025" max="9216" width="9.7109375" style="342"/>
    <col min="9217" max="9217" width="7.7109375" style="342" customWidth="1"/>
    <col min="9218" max="9218" width="1.5703125" style="342" customWidth="1"/>
    <col min="9219" max="9219" width="3.85546875" style="342" customWidth="1"/>
    <col min="9220" max="9220" width="4" style="342" customWidth="1"/>
    <col min="9221" max="9221" width="15.85546875" style="342" customWidth="1"/>
    <col min="9222" max="9223" width="10.28515625" style="342" customWidth="1"/>
    <col min="9224" max="9224" width="11.5703125" style="342" customWidth="1"/>
    <col min="9225" max="9225" width="6.42578125" style="342" customWidth="1"/>
    <col min="9226" max="9226" width="4.7109375" style="342" customWidth="1"/>
    <col min="9227" max="9227" width="10.5703125" style="342" customWidth="1"/>
    <col min="9228" max="9228" width="11" style="342" customWidth="1"/>
    <col min="9229" max="9230" width="5.5703125" style="342" customWidth="1"/>
    <col min="9231" max="9231" width="1.85546875" style="342" customWidth="1"/>
    <col min="9232" max="9232" width="11.5703125" style="342" customWidth="1"/>
    <col min="9233" max="9233" width="3.85546875" style="342" customWidth="1"/>
    <col min="9234" max="9234" width="1.5703125" style="342" customWidth="1"/>
    <col min="9235" max="9235" width="7.42578125" style="342" customWidth="1"/>
    <col min="9236" max="9244" width="0" style="342" hidden="1" customWidth="1"/>
    <col min="9245" max="9245" width="10.140625" style="342" customWidth="1"/>
    <col min="9246" max="9246" width="13.85546875" style="342" customWidth="1"/>
    <col min="9247" max="9247" width="15" style="342" customWidth="1"/>
    <col min="9248" max="9259" width="9.7109375" style="342" customWidth="1"/>
    <col min="9260" max="9280" width="0" style="342" hidden="1" customWidth="1"/>
    <col min="9281" max="9472" width="9.7109375" style="342"/>
    <col min="9473" max="9473" width="7.7109375" style="342" customWidth="1"/>
    <col min="9474" max="9474" width="1.5703125" style="342" customWidth="1"/>
    <col min="9475" max="9475" width="3.85546875" style="342" customWidth="1"/>
    <col min="9476" max="9476" width="4" style="342" customWidth="1"/>
    <col min="9477" max="9477" width="15.85546875" style="342" customWidth="1"/>
    <col min="9478" max="9479" width="10.28515625" style="342" customWidth="1"/>
    <col min="9480" max="9480" width="11.5703125" style="342" customWidth="1"/>
    <col min="9481" max="9481" width="6.42578125" style="342" customWidth="1"/>
    <col min="9482" max="9482" width="4.7109375" style="342" customWidth="1"/>
    <col min="9483" max="9483" width="10.5703125" style="342" customWidth="1"/>
    <col min="9484" max="9484" width="11" style="342" customWidth="1"/>
    <col min="9485" max="9486" width="5.5703125" style="342" customWidth="1"/>
    <col min="9487" max="9487" width="1.85546875" style="342" customWidth="1"/>
    <col min="9488" max="9488" width="11.5703125" style="342" customWidth="1"/>
    <col min="9489" max="9489" width="3.85546875" style="342" customWidth="1"/>
    <col min="9490" max="9490" width="1.5703125" style="342" customWidth="1"/>
    <col min="9491" max="9491" width="7.42578125" style="342" customWidth="1"/>
    <col min="9492" max="9500" width="0" style="342" hidden="1" customWidth="1"/>
    <col min="9501" max="9501" width="10.140625" style="342" customWidth="1"/>
    <col min="9502" max="9502" width="13.85546875" style="342" customWidth="1"/>
    <col min="9503" max="9503" width="15" style="342" customWidth="1"/>
    <col min="9504" max="9515" width="9.7109375" style="342" customWidth="1"/>
    <col min="9516" max="9536" width="0" style="342" hidden="1" customWidth="1"/>
    <col min="9537" max="9728" width="9.7109375" style="342"/>
    <col min="9729" max="9729" width="7.7109375" style="342" customWidth="1"/>
    <col min="9730" max="9730" width="1.5703125" style="342" customWidth="1"/>
    <col min="9731" max="9731" width="3.85546875" style="342" customWidth="1"/>
    <col min="9732" max="9732" width="4" style="342" customWidth="1"/>
    <col min="9733" max="9733" width="15.85546875" style="342" customWidth="1"/>
    <col min="9734" max="9735" width="10.28515625" style="342" customWidth="1"/>
    <col min="9736" max="9736" width="11.5703125" style="342" customWidth="1"/>
    <col min="9737" max="9737" width="6.42578125" style="342" customWidth="1"/>
    <col min="9738" max="9738" width="4.7109375" style="342" customWidth="1"/>
    <col min="9739" max="9739" width="10.5703125" style="342" customWidth="1"/>
    <col min="9740" max="9740" width="11" style="342" customWidth="1"/>
    <col min="9741" max="9742" width="5.5703125" style="342" customWidth="1"/>
    <col min="9743" max="9743" width="1.85546875" style="342" customWidth="1"/>
    <col min="9744" max="9744" width="11.5703125" style="342" customWidth="1"/>
    <col min="9745" max="9745" width="3.85546875" style="342" customWidth="1"/>
    <col min="9746" max="9746" width="1.5703125" style="342" customWidth="1"/>
    <col min="9747" max="9747" width="7.42578125" style="342" customWidth="1"/>
    <col min="9748" max="9756" width="0" style="342" hidden="1" customWidth="1"/>
    <col min="9757" max="9757" width="10.140625" style="342" customWidth="1"/>
    <col min="9758" max="9758" width="13.85546875" style="342" customWidth="1"/>
    <col min="9759" max="9759" width="15" style="342" customWidth="1"/>
    <col min="9760" max="9771" width="9.7109375" style="342" customWidth="1"/>
    <col min="9772" max="9792" width="0" style="342" hidden="1" customWidth="1"/>
    <col min="9793" max="9984" width="9.7109375" style="342"/>
    <col min="9985" max="9985" width="7.7109375" style="342" customWidth="1"/>
    <col min="9986" max="9986" width="1.5703125" style="342" customWidth="1"/>
    <col min="9987" max="9987" width="3.85546875" style="342" customWidth="1"/>
    <col min="9988" max="9988" width="4" style="342" customWidth="1"/>
    <col min="9989" max="9989" width="15.85546875" style="342" customWidth="1"/>
    <col min="9990" max="9991" width="10.28515625" style="342" customWidth="1"/>
    <col min="9992" max="9992" width="11.5703125" style="342" customWidth="1"/>
    <col min="9993" max="9993" width="6.42578125" style="342" customWidth="1"/>
    <col min="9994" max="9994" width="4.7109375" style="342" customWidth="1"/>
    <col min="9995" max="9995" width="10.5703125" style="342" customWidth="1"/>
    <col min="9996" max="9996" width="11" style="342" customWidth="1"/>
    <col min="9997" max="9998" width="5.5703125" style="342" customWidth="1"/>
    <col min="9999" max="9999" width="1.85546875" style="342" customWidth="1"/>
    <col min="10000" max="10000" width="11.5703125" style="342" customWidth="1"/>
    <col min="10001" max="10001" width="3.85546875" style="342" customWidth="1"/>
    <col min="10002" max="10002" width="1.5703125" style="342" customWidth="1"/>
    <col min="10003" max="10003" width="7.42578125" style="342" customWidth="1"/>
    <col min="10004" max="10012" width="0" style="342" hidden="1" customWidth="1"/>
    <col min="10013" max="10013" width="10.140625" style="342" customWidth="1"/>
    <col min="10014" max="10014" width="13.85546875" style="342" customWidth="1"/>
    <col min="10015" max="10015" width="15" style="342" customWidth="1"/>
    <col min="10016" max="10027" width="9.7109375" style="342" customWidth="1"/>
    <col min="10028" max="10048" width="0" style="342" hidden="1" customWidth="1"/>
    <col min="10049" max="10240" width="9.7109375" style="342"/>
    <col min="10241" max="10241" width="7.7109375" style="342" customWidth="1"/>
    <col min="10242" max="10242" width="1.5703125" style="342" customWidth="1"/>
    <col min="10243" max="10243" width="3.85546875" style="342" customWidth="1"/>
    <col min="10244" max="10244" width="4" style="342" customWidth="1"/>
    <col min="10245" max="10245" width="15.85546875" style="342" customWidth="1"/>
    <col min="10246" max="10247" width="10.28515625" style="342" customWidth="1"/>
    <col min="10248" max="10248" width="11.5703125" style="342" customWidth="1"/>
    <col min="10249" max="10249" width="6.42578125" style="342" customWidth="1"/>
    <col min="10250" max="10250" width="4.7109375" style="342" customWidth="1"/>
    <col min="10251" max="10251" width="10.5703125" style="342" customWidth="1"/>
    <col min="10252" max="10252" width="11" style="342" customWidth="1"/>
    <col min="10253" max="10254" width="5.5703125" style="342" customWidth="1"/>
    <col min="10255" max="10255" width="1.85546875" style="342" customWidth="1"/>
    <col min="10256" max="10256" width="11.5703125" style="342" customWidth="1"/>
    <col min="10257" max="10257" width="3.85546875" style="342" customWidth="1"/>
    <col min="10258" max="10258" width="1.5703125" style="342" customWidth="1"/>
    <col min="10259" max="10259" width="7.42578125" style="342" customWidth="1"/>
    <col min="10260" max="10268" width="0" style="342" hidden="1" customWidth="1"/>
    <col min="10269" max="10269" width="10.140625" style="342" customWidth="1"/>
    <col min="10270" max="10270" width="13.85546875" style="342" customWidth="1"/>
    <col min="10271" max="10271" width="15" style="342" customWidth="1"/>
    <col min="10272" max="10283" width="9.7109375" style="342" customWidth="1"/>
    <col min="10284" max="10304" width="0" style="342" hidden="1" customWidth="1"/>
    <col min="10305" max="10496" width="9.7109375" style="342"/>
    <col min="10497" max="10497" width="7.7109375" style="342" customWidth="1"/>
    <col min="10498" max="10498" width="1.5703125" style="342" customWidth="1"/>
    <col min="10499" max="10499" width="3.85546875" style="342" customWidth="1"/>
    <col min="10500" max="10500" width="4" style="342" customWidth="1"/>
    <col min="10501" max="10501" width="15.85546875" style="342" customWidth="1"/>
    <col min="10502" max="10503" width="10.28515625" style="342" customWidth="1"/>
    <col min="10504" max="10504" width="11.5703125" style="342" customWidth="1"/>
    <col min="10505" max="10505" width="6.42578125" style="342" customWidth="1"/>
    <col min="10506" max="10506" width="4.7109375" style="342" customWidth="1"/>
    <col min="10507" max="10507" width="10.5703125" style="342" customWidth="1"/>
    <col min="10508" max="10508" width="11" style="342" customWidth="1"/>
    <col min="10509" max="10510" width="5.5703125" style="342" customWidth="1"/>
    <col min="10511" max="10511" width="1.85546875" style="342" customWidth="1"/>
    <col min="10512" max="10512" width="11.5703125" style="342" customWidth="1"/>
    <col min="10513" max="10513" width="3.85546875" style="342" customWidth="1"/>
    <col min="10514" max="10514" width="1.5703125" style="342" customWidth="1"/>
    <col min="10515" max="10515" width="7.42578125" style="342" customWidth="1"/>
    <col min="10516" max="10524" width="0" style="342" hidden="1" customWidth="1"/>
    <col min="10525" max="10525" width="10.140625" style="342" customWidth="1"/>
    <col min="10526" max="10526" width="13.85546875" style="342" customWidth="1"/>
    <col min="10527" max="10527" width="15" style="342" customWidth="1"/>
    <col min="10528" max="10539" width="9.7109375" style="342" customWidth="1"/>
    <col min="10540" max="10560" width="0" style="342" hidden="1" customWidth="1"/>
    <col min="10561" max="10752" width="9.7109375" style="342"/>
    <col min="10753" max="10753" width="7.7109375" style="342" customWidth="1"/>
    <col min="10754" max="10754" width="1.5703125" style="342" customWidth="1"/>
    <col min="10755" max="10755" width="3.85546875" style="342" customWidth="1"/>
    <col min="10756" max="10756" width="4" style="342" customWidth="1"/>
    <col min="10757" max="10757" width="15.85546875" style="342" customWidth="1"/>
    <col min="10758" max="10759" width="10.28515625" style="342" customWidth="1"/>
    <col min="10760" max="10760" width="11.5703125" style="342" customWidth="1"/>
    <col min="10761" max="10761" width="6.42578125" style="342" customWidth="1"/>
    <col min="10762" max="10762" width="4.7109375" style="342" customWidth="1"/>
    <col min="10763" max="10763" width="10.5703125" style="342" customWidth="1"/>
    <col min="10764" max="10764" width="11" style="342" customWidth="1"/>
    <col min="10765" max="10766" width="5.5703125" style="342" customWidth="1"/>
    <col min="10767" max="10767" width="1.85546875" style="342" customWidth="1"/>
    <col min="10768" max="10768" width="11.5703125" style="342" customWidth="1"/>
    <col min="10769" max="10769" width="3.85546875" style="342" customWidth="1"/>
    <col min="10770" max="10770" width="1.5703125" style="342" customWidth="1"/>
    <col min="10771" max="10771" width="7.42578125" style="342" customWidth="1"/>
    <col min="10772" max="10780" width="0" style="342" hidden="1" customWidth="1"/>
    <col min="10781" max="10781" width="10.140625" style="342" customWidth="1"/>
    <col min="10782" max="10782" width="13.85546875" style="342" customWidth="1"/>
    <col min="10783" max="10783" width="15" style="342" customWidth="1"/>
    <col min="10784" max="10795" width="9.7109375" style="342" customWidth="1"/>
    <col min="10796" max="10816" width="0" style="342" hidden="1" customWidth="1"/>
    <col min="10817" max="11008" width="9.7109375" style="342"/>
    <col min="11009" max="11009" width="7.7109375" style="342" customWidth="1"/>
    <col min="11010" max="11010" width="1.5703125" style="342" customWidth="1"/>
    <col min="11011" max="11011" width="3.85546875" style="342" customWidth="1"/>
    <col min="11012" max="11012" width="4" style="342" customWidth="1"/>
    <col min="11013" max="11013" width="15.85546875" style="342" customWidth="1"/>
    <col min="11014" max="11015" width="10.28515625" style="342" customWidth="1"/>
    <col min="11016" max="11016" width="11.5703125" style="342" customWidth="1"/>
    <col min="11017" max="11017" width="6.42578125" style="342" customWidth="1"/>
    <col min="11018" max="11018" width="4.7109375" style="342" customWidth="1"/>
    <col min="11019" max="11019" width="10.5703125" style="342" customWidth="1"/>
    <col min="11020" max="11020" width="11" style="342" customWidth="1"/>
    <col min="11021" max="11022" width="5.5703125" style="342" customWidth="1"/>
    <col min="11023" max="11023" width="1.85546875" style="342" customWidth="1"/>
    <col min="11024" max="11024" width="11.5703125" style="342" customWidth="1"/>
    <col min="11025" max="11025" width="3.85546875" style="342" customWidth="1"/>
    <col min="11026" max="11026" width="1.5703125" style="342" customWidth="1"/>
    <col min="11027" max="11027" width="7.42578125" style="342" customWidth="1"/>
    <col min="11028" max="11036" width="0" style="342" hidden="1" customWidth="1"/>
    <col min="11037" max="11037" width="10.140625" style="342" customWidth="1"/>
    <col min="11038" max="11038" width="13.85546875" style="342" customWidth="1"/>
    <col min="11039" max="11039" width="15" style="342" customWidth="1"/>
    <col min="11040" max="11051" width="9.7109375" style="342" customWidth="1"/>
    <col min="11052" max="11072" width="0" style="342" hidden="1" customWidth="1"/>
    <col min="11073" max="11264" width="9.7109375" style="342"/>
    <col min="11265" max="11265" width="7.7109375" style="342" customWidth="1"/>
    <col min="11266" max="11266" width="1.5703125" style="342" customWidth="1"/>
    <col min="11267" max="11267" width="3.85546875" style="342" customWidth="1"/>
    <col min="11268" max="11268" width="4" style="342" customWidth="1"/>
    <col min="11269" max="11269" width="15.85546875" style="342" customWidth="1"/>
    <col min="11270" max="11271" width="10.28515625" style="342" customWidth="1"/>
    <col min="11272" max="11272" width="11.5703125" style="342" customWidth="1"/>
    <col min="11273" max="11273" width="6.42578125" style="342" customWidth="1"/>
    <col min="11274" max="11274" width="4.7109375" style="342" customWidth="1"/>
    <col min="11275" max="11275" width="10.5703125" style="342" customWidth="1"/>
    <col min="11276" max="11276" width="11" style="342" customWidth="1"/>
    <col min="11277" max="11278" width="5.5703125" style="342" customWidth="1"/>
    <col min="11279" max="11279" width="1.85546875" style="342" customWidth="1"/>
    <col min="11280" max="11280" width="11.5703125" style="342" customWidth="1"/>
    <col min="11281" max="11281" width="3.85546875" style="342" customWidth="1"/>
    <col min="11282" max="11282" width="1.5703125" style="342" customWidth="1"/>
    <col min="11283" max="11283" width="7.42578125" style="342" customWidth="1"/>
    <col min="11284" max="11292" width="0" style="342" hidden="1" customWidth="1"/>
    <col min="11293" max="11293" width="10.140625" style="342" customWidth="1"/>
    <col min="11294" max="11294" width="13.85546875" style="342" customWidth="1"/>
    <col min="11295" max="11295" width="15" style="342" customWidth="1"/>
    <col min="11296" max="11307" width="9.7109375" style="342" customWidth="1"/>
    <col min="11308" max="11328" width="0" style="342" hidden="1" customWidth="1"/>
    <col min="11329" max="11520" width="9.7109375" style="342"/>
    <col min="11521" max="11521" width="7.7109375" style="342" customWidth="1"/>
    <col min="11522" max="11522" width="1.5703125" style="342" customWidth="1"/>
    <col min="11523" max="11523" width="3.85546875" style="342" customWidth="1"/>
    <col min="11524" max="11524" width="4" style="342" customWidth="1"/>
    <col min="11525" max="11525" width="15.85546875" style="342" customWidth="1"/>
    <col min="11526" max="11527" width="10.28515625" style="342" customWidth="1"/>
    <col min="11528" max="11528" width="11.5703125" style="342" customWidth="1"/>
    <col min="11529" max="11529" width="6.42578125" style="342" customWidth="1"/>
    <col min="11530" max="11530" width="4.7109375" style="342" customWidth="1"/>
    <col min="11531" max="11531" width="10.5703125" style="342" customWidth="1"/>
    <col min="11532" max="11532" width="11" style="342" customWidth="1"/>
    <col min="11533" max="11534" width="5.5703125" style="342" customWidth="1"/>
    <col min="11535" max="11535" width="1.85546875" style="342" customWidth="1"/>
    <col min="11536" max="11536" width="11.5703125" style="342" customWidth="1"/>
    <col min="11537" max="11537" width="3.85546875" style="342" customWidth="1"/>
    <col min="11538" max="11538" width="1.5703125" style="342" customWidth="1"/>
    <col min="11539" max="11539" width="7.42578125" style="342" customWidth="1"/>
    <col min="11540" max="11548" width="0" style="342" hidden="1" customWidth="1"/>
    <col min="11549" max="11549" width="10.140625" style="342" customWidth="1"/>
    <col min="11550" max="11550" width="13.85546875" style="342" customWidth="1"/>
    <col min="11551" max="11551" width="15" style="342" customWidth="1"/>
    <col min="11552" max="11563" width="9.7109375" style="342" customWidth="1"/>
    <col min="11564" max="11584" width="0" style="342" hidden="1" customWidth="1"/>
    <col min="11585" max="11776" width="9.7109375" style="342"/>
    <col min="11777" max="11777" width="7.7109375" style="342" customWidth="1"/>
    <col min="11778" max="11778" width="1.5703125" style="342" customWidth="1"/>
    <col min="11779" max="11779" width="3.85546875" style="342" customWidth="1"/>
    <col min="11780" max="11780" width="4" style="342" customWidth="1"/>
    <col min="11781" max="11781" width="15.85546875" style="342" customWidth="1"/>
    <col min="11782" max="11783" width="10.28515625" style="342" customWidth="1"/>
    <col min="11784" max="11784" width="11.5703125" style="342" customWidth="1"/>
    <col min="11785" max="11785" width="6.42578125" style="342" customWidth="1"/>
    <col min="11786" max="11786" width="4.7109375" style="342" customWidth="1"/>
    <col min="11787" max="11787" width="10.5703125" style="342" customWidth="1"/>
    <col min="11788" max="11788" width="11" style="342" customWidth="1"/>
    <col min="11789" max="11790" width="5.5703125" style="342" customWidth="1"/>
    <col min="11791" max="11791" width="1.85546875" style="342" customWidth="1"/>
    <col min="11792" max="11792" width="11.5703125" style="342" customWidth="1"/>
    <col min="11793" max="11793" width="3.85546875" style="342" customWidth="1"/>
    <col min="11794" max="11794" width="1.5703125" style="342" customWidth="1"/>
    <col min="11795" max="11795" width="7.42578125" style="342" customWidth="1"/>
    <col min="11796" max="11804" width="0" style="342" hidden="1" customWidth="1"/>
    <col min="11805" max="11805" width="10.140625" style="342" customWidth="1"/>
    <col min="11806" max="11806" width="13.85546875" style="342" customWidth="1"/>
    <col min="11807" max="11807" width="15" style="342" customWidth="1"/>
    <col min="11808" max="11819" width="9.7109375" style="342" customWidth="1"/>
    <col min="11820" max="11840" width="0" style="342" hidden="1" customWidth="1"/>
    <col min="11841" max="12032" width="9.7109375" style="342"/>
    <col min="12033" max="12033" width="7.7109375" style="342" customWidth="1"/>
    <col min="12034" max="12034" width="1.5703125" style="342" customWidth="1"/>
    <col min="12035" max="12035" width="3.85546875" style="342" customWidth="1"/>
    <col min="12036" max="12036" width="4" style="342" customWidth="1"/>
    <col min="12037" max="12037" width="15.85546875" style="342" customWidth="1"/>
    <col min="12038" max="12039" width="10.28515625" style="342" customWidth="1"/>
    <col min="12040" max="12040" width="11.5703125" style="342" customWidth="1"/>
    <col min="12041" max="12041" width="6.42578125" style="342" customWidth="1"/>
    <col min="12042" max="12042" width="4.7109375" style="342" customWidth="1"/>
    <col min="12043" max="12043" width="10.5703125" style="342" customWidth="1"/>
    <col min="12044" max="12044" width="11" style="342" customWidth="1"/>
    <col min="12045" max="12046" width="5.5703125" style="342" customWidth="1"/>
    <col min="12047" max="12047" width="1.85546875" style="342" customWidth="1"/>
    <col min="12048" max="12048" width="11.5703125" style="342" customWidth="1"/>
    <col min="12049" max="12049" width="3.85546875" style="342" customWidth="1"/>
    <col min="12050" max="12050" width="1.5703125" style="342" customWidth="1"/>
    <col min="12051" max="12051" width="7.42578125" style="342" customWidth="1"/>
    <col min="12052" max="12060" width="0" style="342" hidden="1" customWidth="1"/>
    <col min="12061" max="12061" width="10.140625" style="342" customWidth="1"/>
    <col min="12062" max="12062" width="13.85546875" style="342" customWidth="1"/>
    <col min="12063" max="12063" width="15" style="342" customWidth="1"/>
    <col min="12064" max="12075" width="9.7109375" style="342" customWidth="1"/>
    <col min="12076" max="12096" width="0" style="342" hidden="1" customWidth="1"/>
    <col min="12097" max="12288" width="9.7109375" style="342"/>
    <col min="12289" max="12289" width="7.7109375" style="342" customWidth="1"/>
    <col min="12290" max="12290" width="1.5703125" style="342" customWidth="1"/>
    <col min="12291" max="12291" width="3.85546875" style="342" customWidth="1"/>
    <col min="12292" max="12292" width="4" style="342" customWidth="1"/>
    <col min="12293" max="12293" width="15.85546875" style="342" customWidth="1"/>
    <col min="12294" max="12295" width="10.28515625" style="342" customWidth="1"/>
    <col min="12296" max="12296" width="11.5703125" style="342" customWidth="1"/>
    <col min="12297" max="12297" width="6.42578125" style="342" customWidth="1"/>
    <col min="12298" max="12298" width="4.7109375" style="342" customWidth="1"/>
    <col min="12299" max="12299" width="10.5703125" style="342" customWidth="1"/>
    <col min="12300" max="12300" width="11" style="342" customWidth="1"/>
    <col min="12301" max="12302" width="5.5703125" style="342" customWidth="1"/>
    <col min="12303" max="12303" width="1.85546875" style="342" customWidth="1"/>
    <col min="12304" max="12304" width="11.5703125" style="342" customWidth="1"/>
    <col min="12305" max="12305" width="3.85546875" style="342" customWidth="1"/>
    <col min="12306" max="12306" width="1.5703125" style="342" customWidth="1"/>
    <col min="12307" max="12307" width="7.42578125" style="342" customWidth="1"/>
    <col min="12308" max="12316" width="0" style="342" hidden="1" customWidth="1"/>
    <col min="12317" max="12317" width="10.140625" style="342" customWidth="1"/>
    <col min="12318" max="12318" width="13.85546875" style="342" customWidth="1"/>
    <col min="12319" max="12319" width="15" style="342" customWidth="1"/>
    <col min="12320" max="12331" width="9.7109375" style="342" customWidth="1"/>
    <col min="12332" max="12352" width="0" style="342" hidden="1" customWidth="1"/>
    <col min="12353" max="12544" width="9.7109375" style="342"/>
    <col min="12545" max="12545" width="7.7109375" style="342" customWidth="1"/>
    <col min="12546" max="12546" width="1.5703125" style="342" customWidth="1"/>
    <col min="12547" max="12547" width="3.85546875" style="342" customWidth="1"/>
    <col min="12548" max="12548" width="4" style="342" customWidth="1"/>
    <col min="12549" max="12549" width="15.85546875" style="342" customWidth="1"/>
    <col min="12550" max="12551" width="10.28515625" style="342" customWidth="1"/>
    <col min="12552" max="12552" width="11.5703125" style="342" customWidth="1"/>
    <col min="12553" max="12553" width="6.42578125" style="342" customWidth="1"/>
    <col min="12554" max="12554" width="4.7109375" style="342" customWidth="1"/>
    <col min="12555" max="12555" width="10.5703125" style="342" customWidth="1"/>
    <col min="12556" max="12556" width="11" style="342" customWidth="1"/>
    <col min="12557" max="12558" width="5.5703125" style="342" customWidth="1"/>
    <col min="12559" max="12559" width="1.85546875" style="342" customWidth="1"/>
    <col min="12560" max="12560" width="11.5703125" style="342" customWidth="1"/>
    <col min="12561" max="12561" width="3.85546875" style="342" customWidth="1"/>
    <col min="12562" max="12562" width="1.5703125" style="342" customWidth="1"/>
    <col min="12563" max="12563" width="7.42578125" style="342" customWidth="1"/>
    <col min="12564" max="12572" width="0" style="342" hidden="1" customWidth="1"/>
    <col min="12573" max="12573" width="10.140625" style="342" customWidth="1"/>
    <col min="12574" max="12574" width="13.85546875" style="342" customWidth="1"/>
    <col min="12575" max="12575" width="15" style="342" customWidth="1"/>
    <col min="12576" max="12587" width="9.7109375" style="342" customWidth="1"/>
    <col min="12588" max="12608" width="0" style="342" hidden="1" customWidth="1"/>
    <col min="12609" max="12800" width="9.7109375" style="342"/>
    <col min="12801" max="12801" width="7.7109375" style="342" customWidth="1"/>
    <col min="12802" max="12802" width="1.5703125" style="342" customWidth="1"/>
    <col min="12803" max="12803" width="3.85546875" style="342" customWidth="1"/>
    <col min="12804" max="12804" width="4" style="342" customWidth="1"/>
    <col min="12805" max="12805" width="15.85546875" style="342" customWidth="1"/>
    <col min="12806" max="12807" width="10.28515625" style="342" customWidth="1"/>
    <col min="12808" max="12808" width="11.5703125" style="342" customWidth="1"/>
    <col min="12809" max="12809" width="6.42578125" style="342" customWidth="1"/>
    <col min="12810" max="12810" width="4.7109375" style="342" customWidth="1"/>
    <col min="12811" max="12811" width="10.5703125" style="342" customWidth="1"/>
    <col min="12812" max="12812" width="11" style="342" customWidth="1"/>
    <col min="12813" max="12814" width="5.5703125" style="342" customWidth="1"/>
    <col min="12815" max="12815" width="1.85546875" style="342" customWidth="1"/>
    <col min="12816" max="12816" width="11.5703125" style="342" customWidth="1"/>
    <col min="12817" max="12817" width="3.85546875" style="342" customWidth="1"/>
    <col min="12818" max="12818" width="1.5703125" style="342" customWidth="1"/>
    <col min="12819" max="12819" width="7.42578125" style="342" customWidth="1"/>
    <col min="12820" max="12828" width="0" style="342" hidden="1" customWidth="1"/>
    <col min="12829" max="12829" width="10.140625" style="342" customWidth="1"/>
    <col min="12830" max="12830" width="13.85546875" style="342" customWidth="1"/>
    <col min="12831" max="12831" width="15" style="342" customWidth="1"/>
    <col min="12832" max="12843" width="9.7109375" style="342" customWidth="1"/>
    <col min="12844" max="12864" width="0" style="342" hidden="1" customWidth="1"/>
    <col min="12865" max="13056" width="9.7109375" style="342"/>
    <col min="13057" max="13057" width="7.7109375" style="342" customWidth="1"/>
    <col min="13058" max="13058" width="1.5703125" style="342" customWidth="1"/>
    <col min="13059" max="13059" width="3.85546875" style="342" customWidth="1"/>
    <col min="13060" max="13060" width="4" style="342" customWidth="1"/>
    <col min="13061" max="13061" width="15.85546875" style="342" customWidth="1"/>
    <col min="13062" max="13063" width="10.28515625" style="342" customWidth="1"/>
    <col min="13064" max="13064" width="11.5703125" style="342" customWidth="1"/>
    <col min="13065" max="13065" width="6.42578125" style="342" customWidth="1"/>
    <col min="13066" max="13066" width="4.7109375" style="342" customWidth="1"/>
    <col min="13067" max="13067" width="10.5703125" style="342" customWidth="1"/>
    <col min="13068" max="13068" width="11" style="342" customWidth="1"/>
    <col min="13069" max="13070" width="5.5703125" style="342" customWidth="1"/>
    <col min="13071" max="13071" width="1.85546875" style="342" customWidth="1"/>
    <col min="13072" max="13072" width="11.5703125" style="342" customWidth="1"/>
    <col min="13073" max="13073" width="3.85546875" style="342" customWidth="1"/>
    <col min="13074" max="13074" width="1.5703125" style="342" customWidth="1"/>
    <col min="13075" max="13075" width="7.42578125" style="342" customWidth="1"/>
    <col min="13076" max="13084" width="0" style="342" hidden="1" customWidth="1"/>
    <col min="13085" max="13085" width="10.140625" style="342" customWidth="1"/>
    <col min="13086" max="13086" width="13.85546875" style="342" customWidth="1"/>
    <col min="13087" max="13087" width="15" style="342" customWidth="1"/>
    <col min="13088" max="13099" width="9.7109375" style="342" customWidth="1"/>
    <col min="13100" max="13120" width="0" style="342" hidden="1" customWidth="1"/>
    <col min="13121" max="13312" width="9.7109375" style="342"/>
    <col min="13313" max="13313" width="7.7109375" style="342" customWidth="1"/>
    <col min="13314" max="13314" width="1.5703125" style="342" customWidth="1"/>
    <col min="13315" max="13315" width="3.85546875" style="342" customWidth="1"/>
    <col min="13316" max="13316" width="4" style="342" customWidth="1"/>
    <col min="13317" max="13317" width="15.85546875" style="342" customWidth="1"/>
    <col min="13318" max="13319" width="10.28515625" style="342" customWidth="1"/>
    <col min="13320" max="13320" width="11.5703125" style="342" customWidth="1"/>
    <col min="13321" max="13321" width="6.42578125" style="342" customWidth="1"/>
    <col min="13322" max="13322" width="4.7109375" style="342" customWidth="1"/>
    <col min="13323" max="13323" width="10.5703125" style="342" customWidth="1"/>
    <col min="13324" max="13324" width="11" style="342" customWidth="1"/>
    <col min="13325" max="13326" width="5.5703125" style="342" customWidth="1"/>
    <col min="13327" max="13327" width="1.85546875" style="342" customWidth="1"/>
    <col min="13328" max="13328" width="11.5703125" style="342" customWidth="1"/>
    <col min="13329" max="13329" width="3.85546875" style="342" customWidth="1"/>
    <col min="13330" max="13330" width="1.5703125" style="342" customWidth="1"/>
    <col min="13331" max="13331" width="7.42578125" style="342" customWidth="1"/>
    <col min="13332" max="13340" width="0" style="342" hidden="1" customWidth="1"/>
    <col min="13341" max="13341" width="10.140625" style="342" customWidth="1"/>
    <col min="13342" max="13342" width="13.85546875" style="342" customWidth="1"/>
    <col min="13343" max="13343" width="15" style="342" customWidth="1"/>
    <col min="13344" max="13355" width="9.7109375" style="342" customWidth="1"/>
    <col min="13356" max="13376" width="0" style="342" hidden="1" customWidth="1"/>
    <col min="13377" max="13568" width="9.7109375" style="342"/>
    <col min="13569" max="13569" width="7.7109375" style="342" customWidth="1"/>
    <col min="13570" max="13570" width="1.5703125" style="342" customWidth="1"/>
    <col min="13571" max="13571" width="3.85546875" style="342" customWidth="1"/>
    <col min="13572" max="13572" width="4" style="342" customWidth="1"/>
    <col min="13573" max="13573" width="15.85546875" style="342" customWidth="1"/>
    <col min="13574" max="13575" width="10.28515625" style="342" customWidth="1"/>
    <col min="13576" max="13576" width="11.5703125" style="342" customWidth="1"/>
    <col min="13577" max="13577" width="6.42578125" style="342" customWidth="1"/>
    <col min="13578" max="13578" width="4.7109375" style="342" customWidth="1"/>
    <col min="13579" max="13579" width="10.5703125" style="342" customWidth="1"/>
    <col min="13580" max="13580" width="11" style="342" customWidth="1"/>
    <col min="13581" max="13582" width="5.5703125" style="342" customWidth="1"/>
    <col min="13583" max="13583" width="1.85546875" style="342" customWidth="1"/>
    <col min="13584" max="13584" width="11.5703125" style="342" customWidth="1"/>
    <col min="13585" max="13585" width="3.85546875" style="342" customWidth="1"/>
    <col min="13586" max="13586" width="1.5703125" style="342" customWidth="1"/>
    <col min="13587" max="13587" width="7.42578125" style="342" customWidth="1"/>
    <col min="13588" max="13596" width="0" style="342" hidden="1" customWidth="1"/>
    <col min="13597" max="13597" width="10.140625" style="342" customWidth="1"/>
    <col min="13598" max="13598" width="13.85546875" style="342" customWidth="1"/>
    <col min="13599" max="13599" width="15" style="342" customWidth="1"/>
    <col min="13600" max="13611" width="9.7109375" style="342" customWidth="1"/>
    <col min="13612" max="13632" width="0" style="342" hidden="1" customWidth="1"/>
    <col min="13633" max="13824" width="9.7109375" style="342"/>
    <col min="13825" max="13825" width="7.7109375" style="342" customWidth="1"/>
    <col min="13826" max="13826" width="1.5703125" style="342" customWidth="1"/>
    <col min="13827" max="13827" width="3.85546875" style="342" customWidth="1"/>
    <col min="13828" max="13828" width="4" style="342" customWidth="1"/>
    <col min="13829" max="13829" width="15.85546875" style="342" customWidth="1"/>
    <col min="13830" max="13831" width="10.28515625" style="342" customWidth="1"/>
    <col min="13832" max="13832" width="11.5703125" style="342" customWidth="1"/>
    <col min="13833" max="13833" width="6.42578125" style="342" customWidth="1"/>
    <col min="13834" max="13834" width="4.7109375" style="342" customWidth="1"/>
    <col min="13835" max="13835" width="10.5703125" style="342" customWidth="1"/>
    <col min="13836" max="13836" width="11" style="342" customWidth="1"/>
    <col min="13837" max="13838" width="5.5703125" style="342" customWidth="1"/>
    <col min="13839" max="13839" width="1.85546875" style="342" customWidth="1"/>
    <col min="13840" max="13840" width="11.5703125" style="342" customWidth="1"/>
    <col min="13841" max="13841" width="3.85546875" style="342" customWidth="1"/>
    <col min="13842" max="13842" width="1.5703125" style="342" customWidth="1"/>
    <col min="13843" max="13843" width="7.42578125" style="342" customWidth="1"/>
    <col min="13844" max="13852" width="0" style="342" hidden="1" customWidth="1"/>
    <col min="13853" max="13853" width="10.140625" style="342" customWidth="1"/>
    <col min="13854" max="13854" width="13.85546875" style="342" customWidth="1"/>
    <col min="13855" max="13855" width="15" style="342" customWidth="1"/>
    <col min="13856" max="13867" width="9.7109375" style="342" customWidth="1"/>
    <col min="13868" max="13888" width="0" style="342" hidden="1" customWidth="1"/>
    <col min="13889" max="14080" width="9.7109375" style="342"/>
    <col min="14081" max="14081" width="7.7109375" style="342" customWidth="1"/>
    <col min="14082" max="14082" width="1.5703125" style="342" customWidth="1"/>
    <col min="14083" max="14083" width="3.85546875" style="342" customWidth="1"/>
    <col min="14084" max="14084" width="4" style="342" customWidth="1"/>
    <col min="14085" max="14085" width="15.85546875" style="342" customWidth="1"/>
    <col min="14086" max="14087" width="10.28515625" style="342" customWidth="1"/>
    <col min="14088" max="14088" width="11.5703125" style="342" customWidth="1"/>
    <col min="14089" max="14089" width="6.42578125" style="342" customWidth="1"/>
    <col min="14090" max="14090" width="4.7109375" style="342" customWidth="1"/>
    <col min="14091" max="14091" width="10.5703125" style="342" customWidth="1"/>
    <col min="14092" max="14092" width="11" style="342" customWidth="1"/>
    <col min="14093" max="14094" width="5.5703125" style="342" customWidth="1"/>
    <col min="14095" max="14095" width="1.85546875" style="342" customWidth="1"/>
    <col min="14096" max="14096" width="11.5703125" style="342" customWidth="1"/>
    <col min="14097" max="14097" width="3.85546875" style="342" customWidth="1"/>
    <col min="14098" max="14098" width="1.5703125" style="342" customWidth="1"/>
    <col min="14099" max="14099" width="7.42578125" style="342" customWidth="1"/>
    <col min="14100" max="14108" width="0" style="342" hidden="1" customWidth="1"/>
    <col min="14109" max="14109" width="10.140625" style="342" customWidth="1"/>
    <col min="14110" max="14110" width="13.85546875" style="342" customWidth="1"/>
    <col min="14111" max="14111" width="15" style="342" customWidth="1"/>
    <col min="14112" max="14123" width="9.7109375" style="342" customWidth="1"/>
    <col min="14124" max="14144" width="0" style="342" hidden="1" customWidth="1"/>
    <col min="14145" max="14336" width="9.7109375" style="342"/>
    <col min="14337" max="14337" width="7.7109375" style="342" customWidth="1"/>
    <col min="14338" max="14338" width="1.5703125" style="342" customWidth="1"/>
    <col min="14339" max="14339" width="3.85546875" style="342" customWidth="1"/>
    <col min="14340" max="14340" width="4" style="342" customWidth="1"/>
    <col min="14341" max="14341" width="15.85546875" style="342" customWidth="1"/>
    <col min="14342" max="14343" width="10.28515625" style="342" customWidth="1"/>
    <col min="14344" max="14344" width="11.5703125" style="342" customWidth="1"/>
    <col min="14345" max="14345" width="6.42578125" style="342" customWidth="1"/>
    <col min="14346" max="14346" width="4.7109375" style="342" customWidth="1"/>
    <col min="14347" max="14347" width="10.5703125" style="342" customWidth="1"/>
    <col min="14348" max="14348" width="11" style="342" customWidth="1"/>
    <col min="14349" max="14350" width="5.5703125" style="342" customWidth="1"/>
    <col min="14351" max="14351" width="1.85546875" style="342" customWidth="1"/>
    <col min="14352" max="14352" width="11.5703125" style="342" customWidth="1"/>
    <col min="14353" max="14353" width="3.85546875" style="342" customWidth="1"/>
    <col min="14354" max="14354" width="1.5703125" style="342" customWidth="1"/>
    <col min="14355" max="14355" width="7.42578125" style="342" customWidth="1"/>
    <col min="14356" max="14364" width="0" style="342" hidden="1" customWidth="1"/>
    <col min="14365" max="14365" width="10.140625" style="342" customWidth="1"/>
    <col min="14366" max="14366" width="13.85546875" style="342" customWidth="1"/>
    <col min="14367" max="14367" width="15" style="342" customWidth="1"/>
    <col min="14368" max="14379" width="9.7109375" style="342" customWidth="1"/>
    <col min="14380" max="14400" width="0" style="342" hidden="1" customWidth="1"/>
    <col min="14401" max="14592" width="9.7109375" style="342"/>
    <col min="14593" max="14593" width="7.7109375" style="342" customWidth="1"/>
    <col min="14594" max="14594" width="1.5703125" style="342" customWidth="1"/>
    <col min="14595" max="14595" width="3.85546875" style="342" customWidth="1"/>
    <col min="14596" max="14596" width="4" style="342" customWidth="1"/>
    <col min="14597" max="14597" width="15.85546875" style="342" customWidth="1"/>
    <col min="14598" max="14599" width="10.28515625" style="342" customWidth="1"/>
    <col min="14600" max="14600" width="11.5703125" style="342" customWidth="1"/>
    <col min="14601" max="14601" width="6.42578125" style="342" customWidth="1"/>
    <col min="14602" max="14602" width="4.7109375" style="342" customWidth="1"/>
    <col min="14603" max="14603" width="10.5703125" style="342" customWidth="1"/>
    <col min="14604" max="14604" width="11" style="342" customWidth="1"/>
    <col min="14605" max="14606" width="5.5703125" style="342" customWidth="1"/>
    <col min="14607" max="14607" width="1.85546875" style="342" customWidth="1"/>
    <col min="14608" max="14608" width="11.5703125" style="342" customWidth="1"/>
    <col min="14609" max="14609" width="3.85546875" style="342" customWidth="1"/>
    <col min="14610" max="14610" width="1.5703125" style="342" customWidth="1"/>
    <col min="14611" max="14611" width="7.42578125" style="342" customWidth="1"/>
    <col min="14612" max="14620" width="0" style="342" hidden="1" customWidth="1"/>
    <col min="14621" max="14621" width="10.140625" style="342" customWidth="1"/>
    <col min="14622" max="14622" width="13.85546875" style="342" customWidth="1"/>
    <col min="14623" max="14623" width="15" style="342" customWidth="1"/>
    <col min="14624" max="14635" width="9.7109375" style="342" customWidth="1"/>
    <col min="14636" max="14656" width="0" style="342" hidden="1" customWidth="1"/>
    <col min="14657" max="14848" width="9.7109375" style="342"/>
    <col min="14849" max="14849" width="7.7109375" style="342" customWidth="1"/>
    <col min="14850" max="14850" width="1.5703125" style="342" customWidth="1"/>
    <col min="14851" max="14851" width="3.85546875" style="342" customWidth="1"/>
    <col min="14852" max="14852" width="4" style="342" customWidth="1"/>
    <col min="14853" max="14853" width="15.85546875" style="342" customWidth="1"/>
    <col min="14854" max="14855" width="10.28515625" style="342" customWidth="1"/>
    <col min="14856" max="14856" width="11.5703125" style="342" customWidth="1"/>
    <col min="14857" max="14857" width="6.42578125" style="342" customWidth="1"/>
    <col min="14858" max="14858" width="4.7109375" style="342" customWidth="1"/>
    <col min="14859" max="14859" width="10.5703125" style="342" customWidth="1"/>
    <col min="14860" max="14860" width="11" style="342" customWidth="1"/>
    <col min="14861" max="14862" width="5.5703125" style="342" customWidth="1"/>
    <col min="14863" max="14863" width="1.85546875" style="342" customWidth="1"/>
    <col min="14864" max="14864" width="11.5703125" style="342" customWidth="1"/>
    <col min="14865" max="14865" width="3.85546875" style="342" customWidth="1"/>
    <col min="14866" max="14866" width="1.5703125" style="342" customWidth="1"/>
    <col min="14867" max="14867" width="7.42578125" style="342" customWidth="1"/>
    <col min="14868" max="14876" width="0" style="342" hidden="1" customWidth="1"/>
    <col min="14877" max="14877" width="10.140625" style="342" customWidth="1"/>
    <col min="14878" max="14878" width="13.85546875" style="342" customWidth="1"/>
    <col min="14879" max="14879" width="15" style="342" customWidth="1"/>
    <col min="14880" max="14891" width="9.7109375" style="342" customWidth="1"/>
    <col min="14892" max="14912" width="0" style="342" hidden="1" customWidth="1"/>
    <col min="14913" max="15104" width="9.7109375" style="342"/>
    <col min="15105" max="15105" width="7.7109375" style="342" customWidth="1"/>
    <col min="15106" max="15106" width="1.5703125" style="342" customWidth="1"/>
    <col min="15107" max="15107" width="3.85546875" style="342" customWidth="1"/>
    <col min="15108" max="15108" width="4" style="342" customWidth="1"/>
    <col min="15109" max="15109" width="15.85546875" style="342" customWidth="1"/>
    <col min="15110" max="15111" width="10.28515625" style="342" customWidth="1"/>
    <col min="15112" max="15112" width="11.5703125" style="342" customWidth="1"/>
    <col min="15113" max="15113" width="6.42578125" style="342" customWidth="1"/>
    <col min="15114" max="15114" width="4.7109375" style="342" customWidth="1"/>
    <col min="15115" max="15115" width="10.5703125" style="342" customWidth="1"/>
    <col min="15116" max="15116" width="11" style="342" customWidth="1"/>
    <col min="15117" max="15118" width="5.5703125" style="342" customWidth="1"/>
    <col min="15119" max="15119" width="1.85546875" style="342" customWidth="1"/>
    <col min="15120" max="15120" width="11.5703125" style="342" customWidth="1"/>
    <col min="15121" max="15121" width="3.85546875" style="342" customWidth="1"/>
    <col min="15122" max="15122" width="1.5703125" style="342" customWidth="1"/>
    <col min="15123" max="15123" width="7.42578125" style="342" customWidth="1"/>
    <col min="15124" max="15132" width="0" style="342" hidden="1" customWidth="1"/>
    <col min="15133" max="15133" width="10.140625" style="342" customWidth="1"/>
    <col min="15134" max="15134" width="13.85546875" style="342" customWidth="1"/>
    <col min="15135" max="15135" width="15" style="342" customWidth="1"/>
    <col min="15136" max="15147" width="9.7109375" style="342" customWidth="1"/>
    <col min="15148" max="15168" width="0" style="342" hidden="1" customWidth="1"/>
    <col min="15169" max="15360" width="9.7109375" style="342"/>
    <col min="15361" max="15361" width="7.7109375" style="342" customWidth="1"/>
    <col min="15362" max="15362" width="1.5703125" style="342" customWidth="1"/>
    <col min="15363" max="15363" width="3.85546875" style="342" customWidth="1"/>
    <col min="15364" max="15364" width="4" style="342" customWidth="1"/>
    <col min="15365" max="15365" width="15.85546875" style="342" customWidth="1"/>
    <col min="15366" max="15367" width="10.28515625" style="342" customWidth="1"/>
    <col min="15368" max="15368" width="11.5703125" style="342" customWidth="1"/>
    <col min="15369" max="15369" width="6.42578125" style="342" customWidth="1"/>
    <col min="15370" max="15370" width="4.7109375" style="342" customWidth="1"/>
    <col min="15371" max="15371" width="10.5703125" style="342" customWidth="1"/>
    <col min="15372" max="15372" width="11" style="342" customWidth="1"/>
    <col min="15373" max="15374" width="5.5703125" style="342" customWidth="1"/>
    <col min="15375" max="15375" width="1.85546875" style="342" customWidth="1"/>
    <col min="15376" max="15376" width="11.5703125" style="342" customWidth="1"/>
    <col min="15377" max="15377" width="3.85546875" style="342" customWidth="1"/>
    <col min="15378" max="15378" width="1.5703125" style="342" customWidth="1"/>
    <col min="15379" max="15379" width="7.42578125" style="342" customWidth="1"/>
    <col min="15380" max="15388" width="0" style="342" hidden="1" customWidth="1"/>
    <col min="15389" max="15389" width="10.140625" style="342" customWidth="1"/>
    <col min="15390" max="15390" width="13.85546875" style="342" customWidth="1"/>
    <col min="15391" max="15391" width="15" style="342" customWidth="1"/>
    <col min="15392" max="15403" width="9.7109375" style="342" customWidth="1"/>
    <col min="15404" max="15424" width="0" style="342" hidden="1" customWidth="1"/>
    <col min="15425" max="15616" width="9.7109375" style="342"/>
    <col min="15617" max="15617" width="7.7109375" style="342" customWidth="1"/>
    <col min="15618" max="15618" width="1.5703125" style="342" customWidth="1"/>
    <col min="15619" max="15619" width="3.85546875" style="342" customWidth="1"/>
    <col min="15620" max="15620" width="4" style="342" customWidth="1"/>
    <col min="15621" max="15621" width="15.85546875" style="342" customWidth="1"/>
    <col min="15622" max="15623" width="10.28515625" style="342" customWidth="1"/>
    <col min="15624" max="15624" width="11.5703125" style="342" customWidth="1"/>
    <col min="15625" max="15625" width="6.42578125" style="342" customWidth="1"/>
    <col min="15626" max="15626" width="4.7109375" style="342" customWidth="1"/>
    <col min="15627" max="15627" width="10.5703125" style="342" customWidth="1"/>
    <col min="15628" max="15628" width="11" style="342" customWidth="1"/>
    <col min="15629" max="15630" width="5.5703125" style="342" customWidth="1"/>
    <col min="15631" max="15631" width="1.85546875" style="342" customWidth="1"/>
    <col min="15632" max="15632" width="11.5703125" style="342" customWidth="1"/>
    <col min="15633" max="15633" width="3.85546875" style="342" customWidth="1"/>
    <col min="15634" max="15634" width="1.5703125" style="342" customWidth="1"/>
    <col min="15635" max="15635" width="7.42578125" style="342" customWidth="1"/>
    <col min="15636" max="15644" width="0" style="342" hidden="1" customWidth="1"/>
    <col min="15645" max="15645" width="10.140625" style="342" customWidth="1"/>
    <col min="15646" max="15646" width="13.85546875" style="342" customWidth="1"/>
    <col min="15647" max="15647" width="15" style="342" customWidth="1"/>
    <col min="15648" max="15659" width="9.7109375" style="342" customWidth="1"/>
    <col min="15660" max="15680" width="0" style="342" hidden="1" customWidth="1"/>
    <col min="15681" max="15872" width="9.7109375" style="342"/>
    <col min="15873" max="15873" width="7.7109375" style="342" customWidth="1"/>
    <col min="15874" max="15874" width="1.5703125" style="342" customWidth="1"/>
    <col min="15875" max="15875" width="3.85546875" style="342" customWidth="1"/>
    <col min="15876" max="15876" width="4" style="342" customWidth="1"/>
    <col min="15877" max="15877" width="15.85546875" style="342" customWidth="1"/>
    <col min="15878" max="15879" width="10.28515625" style="342" customWidth="1"/>
    <col min="15880" max="15880" width="11.5703125" style="342" customWidth="1"/>
    <col min="15881" max="15881" width="6.42578125" style="342" customWidth="1"/>
    <col min="15882" max="15882" width="4.7109375" style="342" customWidth="1"/>
    <col min="15883" max="15883" width="10.5703125" style="342" customWidth="1"/>
    <col min="15884" max="15884" width="11" style="342" customWidth="1"/>
    <col min="15885" max="15886" width="5.5703125" style="342" customWidth="1"/>
    <col min="15887" max="15887" width="1.85546875" style="342" customWidth="1"/>
    <col min="15888" max="15888" width="11.5703125" style="342" customWidth="1"/>
    <col min="15889" max="15889" width="3.85546875" style="342" customWidth="1"/>
    <col min="15890" max="15890" width="1.5703125" style="342" customWidth="1"/>
    <col min="15891" max="15891" width="7.42578125" style="342" customWidth="1"/>
    <col min="15892" max="15900" width="0" style="342" hidden="1" customWidth="1"/>
    <col min="15901" max="15901" width="10.140625" style="342" customWidth="1"/>
    <col min="15902" max="15902" width="13.85546875" style="342" customWidth="1"/>
    <col min="15903" max="15903" width="15" style="342" customWidth="1"/>
    <col min="15904" max="15915" width="9.7109375" style="342" customWidth="1"/>
    <col min="15916" max="15936" width="0" style="342" hidden="1" customWidth="1"/>
    <col min="15937" max="16128" width="9.7109375" style="342"/>
    <col min="16129" max="16129" width="7.7109375" style="342" customWidth="1"/>
    <col min="16130" max="16130" width="1.5703125" style="342" customWidth="1"/>
    <col min="16131" max="16131" width="3.85546875" style="342" customWidth="1"/>
    <col min="16132" max="16132" width="4" style="342" customWidth="1"/>
    <col min="16133" max="16133" width="15.85546875" style="342" customWidth="1"/>
    <col min="16134" max="16135" width="10.28515625" style="342" customWidth="1"/>
    <col min="16136" max="16136" width="11.5703125" style="342" customWidth="1"/>
    <col min="16137" max="16137" width="6.42578125" style="342" customWidth="1"/>
    <col min="16138" max="16138" width="4.7109375" style="342" customWidth="1"/>
    <col min="16139" max="16139" width="10.5703125" style="342" customWidth="1"/>
    <col min="16140" max="16140" width="11" style="342" customWidth="1"/>
    <col min="16141" max="16142" width="5.5703125" style="342" customWidth="1"/>
    <col min="16143" max="16143" width="1.85546875" style="342" customWidth="1"/>
    <col min="16144" max="16144" width="11.5703125" style="342" customWidth="1"/>
    <col min="16145" max="16145" width="3.85546875" style="342" customWidth="1"/>
    <col min="16146" max="16146" width="1.5703125" style="342" customWidth="1"/>
    <col min="16147" max="16147" width="7.42578125" style="342" customWidth="1"/>
    <col min="16148" max="16156" width="0" style="342" hidden="1" customWidth="1"/>
    <col min="16157" max="16157" width="10.140625" style="342" customWidth="1"/>
    <col min="16158" max="16158" width="13.85546875" style="342" customWidth="1"/>
    <col min="16159" max="16159" width="15" style="342" customWidth="1"/>
    <col min="16160" max="16171" width="9.7109375" style="342" customWidth="1"/>
    <col min="16172" max="16192" width="0" style="342" hidden="1" customWidth="1"/>
    <col min="16193" max="16384" width="9.7109375" style="342"/>
  </cols>
  <sheetData>
    <row r="1" spans="2:47" s="311" customFormat="1" ht="7.9" customHeight="1">
      <c r="B1" s="312"/>
      <c r="C1" s="313"/>
      <c r="D1" s="313"/>
      <c r="E1" s="313"/>
      <c r="F1" s="313"/>
      <c r="G1" s="313"/>
      <c r="H1" s="313"/>
      <c r="I1" s="313"/>
      <c r="J1" s="313"/>
      <c r="K1" s="313"/>
      <c r="L1" s="313"/>
      <c r="M1" s="313"/>
      <c r="N1" s="313"/>
      <c r="O1" s="313"/>
      <c r="P1" s="313"/>
      <c r="Q1" s="313"/>
      <c r="R1" s="314"/>
    </row>
    <row r="2" spans="2:47" s="311" customFormat="1" ht="37.9" customHeight="1">
      <c r="B2" s="315"/>
      <c r="C2" s="436" t="s">
        <v>934</v>
      </c>
      <c r="D2" s="437"/>
      <c r="E2" s="437"/>
      <c r="F2" s="437"/>
      <c r="G2" s="437"/>
      <c r="H2" s="437"/>
      <c r="I2" s="437"/>
      <c r="J2" s="437"/>
      <c r="K2" s="437"/>
      <c r="L2" s="437"/>
      <c r="M2" s="437"/>
      <c r="N2" s="437"/>
      <c r="O2" s="437"/>
      <c r="P2" s="437"/>
      <c r="Q2" s="437"/>
      <c r="R2" s="316"/>
    </row>
    <row r="3" spans="2:47" s="311" customFormat="1" ht="7.9" customHeight="1">
      <c r="B3" s="315"/>
      <c r="R3" s="316"/>
    </row>
    <row r="4" spans="2:47" s="311" customFormat="1" ht="30.6" customHeight="1">
      <c r="B4" s="315"/>
      <c r="C4" s="317" t="s">
        <v>570</v>
      </c>
      <c r="F4" s="438"/>
      <c r="G4" s="437"/>
      <c r="H4" s="437"/>
      <c r="I4" s="437"/>
      <c r="J4" s="437"/>
      <c r="K4" s="437"/>
      <c r="L4" s="437"/>
      <c r="M4" s="437"/>
      <c r="N4" s="437"/>
      <c r="O4" s="437"/>
      <c r="P4" s="437"/>
      <c r="R4" s="316"/>
    </row>
    <row r="5" spans="2:47" s="311" customFormat="1" ht="37.9" customHeight="1">
      <c r="B5" s="315"/>
      <c r="C5" s="318" t="s">
        <v>923</v>
      </c>
      <c r="F5" s="439"/>
      <c r="G5" s="437"/>
      <c r="H5" s="437"/>
      <c r="I5" s="437"/>
      <c r="J5" s="437"/>
      <c r="K5" s="437"/>
      <c r="L5" s="437"/>
      <c r="M5" s="437"/>
      <c r="N5" s="437"/>
      <c r="O5" s="437"/>
      <c r="P5" s="437"/>
      <c r="R5" s="316"/>
    </row>
    <row r="6" spans="2:47" s="311" customFormat="1" ht="7.9" customHeight="1">
      <c r="B6" s="315"/>
      <c r="R6" s="316"/>
    </row>
    <row r="7" spans="2:47" s="311" customFormat="1" ht="18.600000000000001" customHeight="1">
      <c r="B7" s="315"/>
      <c r="C7" s="317" t="s">
        <v>922</v>
      </c>
      <c r="F7" s="319"/>
      <c r="K7" s="317" t="s">
        <v>921</v>
      </c>
      <c r="M7" s="440"/>
      <c r="N7" s="437"/>
      <c r="O7" s="437"/>
      <c r="P7" s="437"/>
      <c r="R7" s="316"/>
    </row>
    <row r="8" spans="2:47" s="311" customFormat="1" ht="7.9" customHeight="1">
      <c r="B8" s="315"/>
      <c r="R8" s="316"/>
    </row>
    <row r="9" spans="2:47" s="311" customFormat="1" ht="13.9" customHeight="1">
      <c r="B9" s="315"/>
      <c r="C9" s="317" t="s">
        <v>920</v>
      </c>
      <c r="F9" s="319"/>
      <c r="K9" s="317" t="s">
        <v>574</v>
      </c>
      <c r="M9" s="441"/>
      <c r="N9" s="437"/>
      <c r="O9" s="437"/>
      <c r="P9" s="437"/>
      <c r="Q9" s="437"/>
      <c r="R9" s="316"/>
    </row>
    <row r="10" spans="2:47" s="311" customFormat="1" ht="15" customHeight="1">
      <c r="B10" s="315"/>
      <c r="C10" s="317" t="s">
        <v>575</v>
      </c>
      <c r="F10" s="319"/>
      <c r="K10" s="317" t="s">
        <v>919</v>
      </c>
      <c r="M10" s="441"/>
      <c r="N10" s="437"/>
      <c r="O10" s="437"/>
      <c r="P10" s="437"/>
      <c r="Q10" s="437"/>
      <c r="R10" s="316"/>
    </row>
    <row r="11" spans="2:47" s="311" customFormat="1" ht="11.45" customHeight="1">
      <c r="B11" s="315"/>
      <c r="R11" s="316"/>
    </row>
    <row r="12" spans="2:47" s="311" customFormat="1" ht="30" customHeight="1">
      <c r="B12" s="315"/>
      <c r="C12" s="445" t="s">
        <v>933</v>
      </c>
      <c r="D12" s="446"/>
      <c r="E12" s="446"/>
      <c r="F12" s="446"/>
      <c r="G12" s="446"/>
      <c r="H12" s="320"/>
      <c r="I12" s="320"/>
      <c r="J12" s="320"/>
      <c r="K12" s="320"/>
      <c r="L12" s="320"/>
      <c r="M12" s="320"/>
      <c r="N12" s="445" t="s">
        <v>932</v>
      </c>
      <c r="O12" s="437"/>
      <c r="P12" s="437"/>
      <c r="Q12" s="437"/>
      <c r="R12" s="316"/>
    </row>
    <row r="13" spans="2:47" s="311" customFormat="1" ht="11.45" customHeight="1">
      <c r="B13" s="315"/>
      <c r="R13" s="316"/>
    </row>
    <row r="14" spans="2:47" s="311" customFormat="1" ht="30" customHeight="1">
      <c r="B14" s="315"/>
      <c r="C14" s="321" t="s">
        <v>931</v>
      </c>
      <c r="N14" s="447">
        <f>$N$39</f>
        <v>0</v>
      </c>
      <c r="O14" s="437"/>
      <c r="P14" s="437"/>
      <c r="Q14" s="437"/>
      <c r="R14" s="316"/>
      <c r="AU14" s="311" t="s">
        <v>609</v>
      </c>
    </row>
    <row r="15" spans="2:47" s="322" customFormat="1" ht="25.9" customHeight="1">
      <c r="B15" s="323"/>
      <c r="D15" s="324" t="s">
        <v>903</v>
      </c>
      <c r="N15" s="448">
        <f>$N$40</f>
        <v>0</v>
      </c>
      <c r="O15" s="443"/>
      <c r="P15" s="443"/>
      <c r="Q15" s="443"/>
      <c r="R15" s="325"/>
    </row>
    <row r="16" spans="2:47" s="326" customFormat="1" ht="20.45" customHeight="1">
      <c r="B16" s="327"/>
      <c r="D16" s="328" t="s">
        <v>983</v>
      </c>
      <c r="N16" s="442">
        <f>$N$41</f>
        <v>0</v>
      </c>
      <c r="O16" s="443"/>
      <c r="P16" s="443"/>
      <c r="Q16" s="443"/>
      <c r="R16" s="329"/>
    </row>
    <row r="17" spans="2:62" s="311" customFormat="1" ht="22.9" customHeight="1">
      <c r="B17" s="315"/>
      <c r="R17" s="316"/>
    </row>
    <row r="18" spans="2:62" s="311" customFormat="1" ht="30" customHeight="1">
      <c r="B18" s="315"/>
      <c r="C18" s="321" t="s">
        <v>930</v>
      </c>
      <c r="N18" s="447">
        <f>N19+N20</f>
        <v>0</v>
      </c>
      <c r="O18" s="437"/>
      <c r="P18" s="437"/>
      <c r="Q18" s="437"/>
      <c r="R18" s="316"/>
      <c r="T18" s="330"/>
      <c r="U18" s="331" t="s">
        <v>5</v>
      </c>
    </row>
    <row r="19" spans="2:62" s="311" customFormat="1" ht="18.600000000000001" customHeight="1">
      <c r="B19" s="315"/>
      <c r="D19" s="449" t="s">
        <v>984</v>
      </c>
      <c r="E19" s="450"/>
      <c r="F19" s="450"/>
      <c r="G19" s="450"/>
      <c r="H19" s="450"/>
      <c r="N19" s="453"/>
      <c r="O19" s="452"/>
      <c r="P19" s="452"/>
      <c r="Q19" s="452"/>
      <c r="R19" s="316"/>
      <c r="T19" s="332"/>
      <c r="U19" s="333" t="s">
        <v>605</v>
      </c>
      <c r="AY19" s="311" t="s">
        <v>928</v>
      </c>
      <c r="BE19" s="334">
        <f>IF($U$19="základní",$N$19,0)</f>
        <v>0</v>
      </c>
      <c r="BF19" s="334">
        <f>IF($U$19="snížená",$N$19,0)</f>
        <v>0</v>
      </c>
      <c r="BG19" s="334">
        <f>IF($U$19="zákl. přenesená",$N$19,0)</f>
        <v>0</v>
      </c>
      <c r="BH19" s="334">
        <f>IF($U$19="sníž. přenesená",$N$19,0)</f>
        <v>0</v>
      </c>
      <c r="BI19" s="334">
        <f>IF($U$19="nulová",$N$19,0)</f>
        <v>0</v>
      </c>
      <c r="BJ19" s="311" t="s">
        <v>603</v>
      </c>
    </row>
    <row r="20" spans="2:62" s="311" customFormat="1" ht="18.600000000000001" customHeight="1">
      <c r="B20" s="315"/>
      <c r="D20" s="328" t="s">
        <v>927</v>
      </c>
      <c r="N20" s="453"/>
      <c r="O20" s="452"/>
      <c r="P20" s="452"/>
      <c r="Q20" s="452"/>
      <c r="R20" s="316"/>
      <c r="T20" s="335"/>
      <c r="U20" s="336" t="s">
        <v>605</v>
      </c>
      <c r="AY20" s="311" t="s">
        <v>926</v>
      </c>
      <c r="BE20" s="334">
        <f>IF($U$20="základní",$N$20,0)</f>
        <v>0</v>
      </c>
      <c r="BF20" s="334">
        <f>IF($U$20="snížená",$N$20,0)</f>
        <v>0</v>
      </c>
      <c r="BG20" s="334">
        <f>IF($U$20="zákl. přenesená",$N$20,0)</f>
        <v>0</v>
      </c>
      <c r="BH20" s="334">
        <f>IF($U$20="sníž. přenesená",$N$20,0)</f>
        <v>0</v>
      </c>
      <c r="BI20" s="334">
        <f>IF($U$20="nulová",$N$20,0)</f>
        <v>0</v>
      </c>
      <c r="BJ20" s="311" t="s">
        <v>603</v>
      </c>
    </row>
    <row r="21" spans="2:62" s="311" customFormat="1" ht="12.6" customHeight="1">
      <c r="B21" s="315"/>
      <c r="R21" s="316"/>
    </row>
    <row r="22" spans="2:62" s="311" customFormat="1" ht="30" customHeight="1">
      <c r="B22" s="315"/>
      <c r="C22" s="337" t="s">
        <v>925</v>
      </c>
      <c r="D22" s="320"/>
      <c r="E22" s="320"/>
      <c r="F22" s="320"/>
      <c r="G22" s="320"/>
      <c r="H22" s="320"/>
      <c r="I22" s="320"/>
      <c r="J22" s="320"/>
      <c r="K22" s="320"/>
      <c r="L22" s="454">
        <f>ROUND(SUM($N$14+$N$18),2)</f>
        <v>0</v>
      </c>
      <c r="M22" s="446"/>
      <c r="N22" s="446"/>
      <c r="O22" s="446"/>
      <c r="P22" s="446"/>
      <c r="Q22" s="446"/>
      <c r="R22" s="316"/>
    </row>
    <row r="23" spans="2:62" s="311" customFormat="1" ht="7.9" customHeight="1">
      <c r="B23" s="338"/>
      <c r="C23" s="339"/>
      <c r="D23" s="339"/>
      <c r="E23" s="339"/>
      <c r="F23" s="339"/>
      <c r="G23" s="339"/>
      <c r="H23" s="339"/>
      <c r="I23" s="339"/>
      <c r="J23" s="339"/>
      <c r="K23" s="339"/>
      <c r="L23" s="339"/>
      <c r="M23" s="339"/>
      <c r="N23" s="339"/>
      <c r="O23" s="339"/>
      <c r="P23" s="339"/>
      <c r="Q23" s="339"/>
      <c r="R23" s="340"/>
    </row>
    <row r="27" spans="2:62" s="311" customFormat="1" ht="7.9" customHeight="1">
      <c r="B27" s="312"/>
      <c r="C27" s="313"/>
      <c r="D27" s="313"/>
      <c r="E27" s="313"/>
      <c r="F27" s="313"/>
      <c r="G27" s="313"/>
      <c r="H27" s="313"/>
      <c r="I27" s="313"/>
      <c r="J27" s="313"/>
      <c r="K27" s="313"/>
      <c r="L27" s="313"/>
      <c r="M27" s="313"/>
      <c r="N27" s="313"/>
      <c r="O27" s="313"/>
      <c r="P27" s="313"/>
      <c r="Q27" s="313"/>
      <c r="R27" s="314"/>
    </row>
    <row r="28" spans="2:62" s="311" customFormat="1" ht="37.9" customHeight="1">
      <c r="B28" s="315"/>
      <c r="C28" s="436" t="s">
        <v>924</v>
      </c>
      <c r="D28" s="437"/>
      <c r="E28" s="437"/>
      <c r="F28" s="437"/>
      <c r="G28" s="437"/>
      <c r="H28" s="437"/>
      <c r="I28" s="437"/>
      <c r="J28" s="437"/>
      <c r="K28" s="437"/>
      <c r="L28" s="437"/>
      <c r="M28" s="437"/>
      <c r="N28" s="437"/>
      <c r="O28" s="437"/>
      <c r="P28" s="437"/>
      <c r="Q28" s="437"/>
      <c r="R28" s="316"/>
    </row>
    <row r="29" spans="2:62" s="311" customFormat="1" ht="7.9" customHeight="1">
      <c r="B29" s="315"/>
      <c r="R29" s="316"/>
    </row>
    <row r="30" spans="2:62" s="311" customFormat="1" ht="30.6" customHeight="1">
      <c r="B30" s="315"/>
      <c r="C30" s="317" t="s">
        <v>570</v>
      </c>
      <c r="F30" s="438"/>
      <c r="G30" s="437"/>
      <c r="H30" s="437"/>
      <c r="I30" s="437"/>
      <c r="J30" s="437"/>
      <c r="K30" s="437"/>
      <c r="L30" s="437"/>
      <c r="M30" s="437"/>
      <c r="N30" s="437"/>
      <c r="O30" s="437"/>
      <c r="P30" s="437"/>
      <c r="R30" s="316"/>
    </row>
    <row r="31" spans="2:62" s="311" customFormat="1" ht="37.9" customHeight="1">
      <c r="B31" s="315"/>
      <c r="C31" s="318" t="s">
        <v>923</v>
      </c>
      <c r="F31" s="439"/>
      <c r="G31" s="437"/>
      <c r="H31" s="437"/>
      <c r="I31" s="437"/>
      <c r="J31" s="437"/>
      <c r="K31" s="437"/>
      <c r="L31" s="437"/>
      <c r="M31" s="437"/>
      <c r="N31" s="437"/>
      <c r="O31" s="437"/>
      <c r="P31" s="437"/>
      <c r="R31" s="316"/>
    </row>
    <row r="32" spans="2:62" s="311" customFormat="1" ht="7.9" customHeight="1">
      <c r="B32" s="315"/>
      <c r="R32" s="316"/>
    </row>
    <row r="33" spans="2:65" s="311" customFormat="1" ht="18.600000000000001" customHeight="1">
      <c r="B33" s="315"/>
      <c r="C33" s="317" t="s">
        <v>922</v>
      </c>
      <c r="F33" s="319"/>
      <c r="K33" s="317" t="s">
        <v>921</v>
      </c>
      <c r="M33" s="440"/>
      <c r="N33" s="437"/>
      <c r="O33" s="437"/>
      <c r="P33" s="437"/>
      <c r="R33" s="316"/>
    </row>
    <row r="34" spans="2:65" s="311" customFormat="1" ht="7.9" customHeight="1">
      <c r="B34" s="315"/>
      <c r="R34" s="316"/>
    </row>
    <row r="35" spans="2:65" s="311" customFormat="1" ht="13.9" customHeight="1">
      <c r="B35" s="315"/>
      <c r="C35" s="317" t="s">
        <v>920</v>
      </c>
      <c r="F35" s="319"/>
      <c r="K35" s="317" t="s">
        <v>574</v>
      </c>
      <c r="M35" s="441"/>
      <c r="N35" s="437"/>
      <c r="O35" s="437"/>
      <c r="P35" s="437"/>
      <c r="Q35" s="437"/>
      <c r="R35" s="316"/>
    </row>
    <row r="36" spans="2:65" s="311" customFormat="1" ht="15" customHeight="1">
      <c r="B36" s="315"/>
      <c r="C36" s="317" t="s">
        <v>575</v>
      </c>
      <c r="F36" s="319"/>
      <c r="K36" s="317" t="s">
        <v>919</v>
      </c>
      <c r="M36" s="441"/>
      <c r="N36" s="437"/>
      <c r="O36" s="437"/>
      <c r="P36" s="437"/>
      <c r="Q36" s="437"/>
      <c r="R36" s="316"/>
    </row>
    <row r="37" spans="2:65" s="311" customFormat="1" ht="11.45" customHeight="1">
      <c r="B37" s="315"/>
      <c r="R37" s="316"/>
    </row>
    <row r="38" spans="2:65" s="343" customFormat="1" ht="30" customHeight="1">
      <c r="B38" s="344"/>
      <c r="C38" s="345" t="s">
        <v>918</v>
      </c>
      <c r="D38" s="346" t="s">
        <v>917</v>
      </c>
      <c r="E38" s="346" t="s">
        <v>916</v>
      </c>
      <c r="F38" s="460" t="s">
        <v>915</v>
      </c>
      <c r="G38" s="461"/>
      <c r="H38" s="461"/>
      <c r="I38" s="461"/>
      <c r="J38" s="346" t="s">
        <v>25</v>
      </c>
      <c r="K38" s="346" t="s">
        <v>914</v>
      </c>
      <c r="L38" s="460" t="s">
        <v>913</v>
      </c>
      <c r="M38" s="461"/>
      <c r="N38" s="460" t="s">
        <v>912</v>
      </c>
      <c r="O38" s="461"/>
      <c r="P38" s="461"/>
      <c r="Q38" s="462"/>
      <c r="R38" s="347"/>
      <c r="T38" s="348" t="s">
        <v>911</v>
      </c>
      <c r="U38" s="349" t="s">
        <v>5</v>
      </c>
      <c r="V38" s="349" t="s">
        <v>910</v>
      </c>
      <c r="W38" s="349" t="s">
        <v>909</v>
      </c>
      <c r="X38" s="349" t="s">
        <v>908</v>
      </c>
      <c r="Y38" s="349" t="s">
        <v>907</v>
      </c>
      <c r="Z38" s="349" t="s">
        <v>906</v>
      </c>
      <c r="AA38" s="350" t="s">
        <v>905</v>
      </c>
    </row>
    <row r="39" spans="2:65" s="311" customFormat="1" ht="30" customHeight="1">
      <c r="B39" s="315"/>
      <c r="C39" s="321" t="s">
        <v>904</v>
      </c>
      <c r="N39" s="463">
        <f>N40</f>
        <v>0</v>
      </c>
      <c r="O39" s="437"/>
      <c r="P39" s="437"/>
      <c r="Q39" s="437"/>
      <c r="R39" s="316"/>
      <c r="T39" s="351"/>
      <c r="U39" s="352"/>
      <c r="V39" s="352"/>
      <c r="W39" s="353" t="e">
        <f>$W$40+#REF!</f>
        <v>#REF!</v>
      </c>
      <c r="X39" s="352"/>
      <c r="Y39" s="353" t="e">
        <f>$Y$40+#REF!</f>
        <v>#REF!</v>
      </c>
      <c r="Z39" s="352"/>
      <c r="AA39" s="354" t="e">
        <f>$AA$40+#REF!</f>
        <v>#REF!</v>
      </c>
      <c r="AT39" s="311" t="s">
        <v>607</v>
      </c>
      <c r="AU39" s="311" t="s">
        <v>609</v>
      </c>
      <c r="BK39" s="355" t="e">
        <f>$BK$40+#REF!</f>
        <v>#REF!</v>
      </c>
    </row>
    <row r="40" spans="2:65" s="356" customFormat="1" ht="38.450000000000003" customHeight="1">
      <c r="B40" s="357"/>
      <c r="D40" s="358" t="s">
        <v>903</v>
      </c>
      <c r="E40" s="358"/>
      <c r="F40" s="358"/>
      <c r="G40" s="358"/>
      <c r="H40" s="358"/>
      <c r="I40" s="358"/>
      <c r="J40" s="358"/>
      <c r="K40" s="358"/>
      <c r="L40" s="358"/>
      <c r="M40" s="358"/>
      <c r="N40" s="464">
        <f>N41</f>
        <v>0</v>
      </c>
      <c r="O40" s="465"/>
      <c r="P40" s="465"/>
      <c r="Q40" s="465"/>
      <c r="R40" s="359"/>
      <c r="T40" s="360"/>
      <c r="W40" s="361">
        <f>$W$41</f>
        <v>0</v>
      </c>
      <c r="Y40" s="361">
        <f>$Y$41</f>
        <v>3.2219999999999999E-2</v>
      </c>
      <c r="AA40" s="362">
        <f>$AA$41</f>
        <v>3.0100000000000002E-2</v>
      </c>
      <c r="AR40" s="363" t="s">
        <v>603</v>
      </c>
      <c r="AT40" s="363" t="s">
        <v>607</v>
      </c>
      <c r="AU40" s="363" t="s">
        <v>127</v>
      </c>
      <c r="AY40" s="363" t="s">
        <v>608</v>
      </c>
      <c r="BK40" s="364">
        <f>$BK$41</f>
        <v>0</v>
      </c>
    </row>
    <row r="41" spans="2:65" s="356" customFormat="1" ht="20.45" customHeight="1">
      <c r="B41" s="357"/>
      <c r="D41" s="365" t="s">
        <v>983</v>
      </c>
      <c r="E41" s="365"/>
      <c r="F41" s="365"/>
      <c r="G41" s="365"/>
      <c r="H41" s="365"/>
      <c r="I41" s="365"/>
      <c r="J41" s="365"/>
      <c r="K41" s="365"/>
      <c r="L41" s="365"/>
      <c r="M41" s="365"/>
      <c r="N41" s="476">
        <f>N42+N44+N46+N48+N50+N52+N54+N56+N58+N60+N62+N64+N66+N68+N70+N72</f>
        <v>0</v>
      </c>
      <c r="O41" s="465"/>
      <c r="P41" s="465"/>
      <c r="Q41" s="465"/>
      <c r="R41" s="359"/>
      <c r="T41" s="360"/>
      <c r="W41" s="361">
        <f>SUM($W$42:$W$72)</f>
        <v>0</v>
      </c>
      <c r="Y41" s="361">
        <f>SUM($Y$42:$Y$72)</f>
        <v>3.2219999999999999E-2</v>
      </c>
      <c r="AA41" s="362">
        <f>SUM($AA$42:$AA$72)</f>
        <v>3.0100000000000002E-2</v>
      </c>
      <c r="AR41" s="363" t="s">
        <v>603</v>
      </c>
      <c r="AT41" s="363" t="s">
        <v>607</v>
      </c>
      <c r="AU41" s="363" t="s">
        <v>604</v>
      </c>
      <c r="AY41" s="363" t="s">
        <v>608</v>
      </c>
      <c r="BK41" s="364">
        <f>SUM($BK$42:$BK$72)</f>
        <v>0</v>
      </c>
    </row>
    <row r="42" spans="2:65" s="311" customFormat="1" ht="24" customHeight="1">
      <c r="B42" s="315"/>
      <c r="C42" s="366" t="s">
        <v>604</v>
      </c>
      <c r="D42" s="366" t="s">
        <v>606</v>
      </c>
      <c r="E42" s="367" t="s">
        <v>982</v>
      </c>
      <c r="F42" s="455" t="s">
        <v>981</v>
      </c>
      <c r="G42" s="456"/>
      <c r="H42" s="456"/>
      <c r="I42" s="456"/>
      <c r="J42" s="368" t="s">
        <v>166</v>
      </c>
      <c r="K42" s="369">
        <v>1</v>
      </c>
      <c r="L42" s="457"/>
      <c r="M42" s="458"/>
      <c r="N42" s="459">
        <f>ROUND($L$42*$K$42,2)</f>
        <v>0</v>
      </c>
      <c r="O42" s="456"/>
      <c r="P42" s="456"/>
      <c r="Q42" s="456"/>
      <c r="R42" s="316"/>
      <c r="T42" s="370"/>
      <c r="U42" s="371" t="s">
        <v>605</v>
      </c>
      <c r="W42" s="372">
        <f>$V$42*$K$42</f>
        <v>0</v>
      </c>
      <c r="X42" s="372">
        <v>2.6800000000000001E-3</v>
      </c>
      <c r="Y42" s="372">
        <f>$X$42*$K$42</f>
        <v>2.6800000000000001E-3</v>
      </c>
      <c r="Z42" s="372">
        <v>0</v>
      </c>
      <c r="AA42" s="373">
        <f>$Z$42*$K$42</f>
        <v>0</v>
      </c>
      <c r="AR42" s="311" t="s">
        <v>612</v>
      </c>
      <c r="AT42" s="311" t="s">
        <v>606</v>
      </c>
      <c r="AU42" s="311" t="s">
        <v>603</v>
      </c>
      <c r="AY42" s="311" t="s">
        <v>608</v>
      </c>
      <c r="BE42" s="334">
        <f>IF($U$42="základní",$N$42,0)</f>
        <v>0</v>
      </c>
      <c r="BF42" s="334">
        <f>IF($U$42="snížená",$N$42,0)</f>
        <v>0</v>
      </c>
      <c r="BG42" s="334">
        <f>IF($U$42="zákl. přenesená",$N$42,0)</f>
        <v>0</v>
      </c>
      <c r="BH42" s="334">
        <f>IF($U$42="sníž. přenesená",$N$42,0)</f>
        <v>0</v>
      </c>
      <c r="BI42" s="334">
        <f>IF($U$42="nulová",$N$42,0)</f>
        <v>0</v>
      </c>
      <c r="BJ42" s="311" t="s">
        <v>603</v>
      </c>
      <c r="BK42" s="334">
        <f>ROUND($L$42*$K$42,2)</f>
        <v>0</v>
      </c>
      <c r="BL42" s="311" t="s">
        <v>612</v>
      </c>
      <c r="BM42" s="311" t="s">
        <v>980</v>
      </c>
    </row>
    <row r="43" spans="2:65" s="311" customFormat="1" ht="16.149999999999999" customHeight="1">
      <c r="B43" s="374"/>
      <c r="E43" s="375"/>
      <c r="F43" s="467" t="s">
        <v>604</v>
      </c>
      <c r="G43" s="468"/>
      <c r="H43" s="468"/>
      <c r="I43" s="468"/>
      <c r="K43" s="376">
        <v>1</v>
      </c>
      <c r="R43" s="377"/>
      <c r="T43" s="378"/>
      <c r="AA43" s="379"/>
      <c r="AT43" s="375" t="s">
        <v>610</v>
      </c>
      <c r="AU43" s="375" t="s">
        <v>603</v>
      </c>
      <c r="AV43" s="375" t="s">
        <v>603</v>
      </c>
      <c r="AW43" s="375" t="s">
        <v>609</v>
      </c>
      <c r="AX43" s="375" t="s">
        <v>604</v>
      </c>
      <c r="AY43" s="375" t="s">
        <v>608</v>
      </c>
    </row>
    <row r="44" spans="2:65" s="311" customFormat="1" ht="24" customHeight="1">
      <c r="B44" s="315"/>
      <c r="C44" s="366" t="s">
        <v>603</v>
      </c>
      <c r="D44" s="366" t="s">
        <v>606</v>
      </c>
      <c r="E44" s="367" t="s">
        <v>979</v>
      </c>
      <c r="F44" s="455" t="s">
        <v>978</v>
      </c>
      <c r="G44" s="456"/>
      <c r="H44" s="456"/>
      <c r="I44" s="456"/>
      <c r="J44" s="368" t="s">
        <v>166</v>
      </c>
      <c r="K44" s="369">
        <v>14</v>
      </c>
      <c r="L44" s="457"/>
      <c r="M44" s="458"/>
      <c r="N44" s="459">
        <f>ROUND($L$44*$K$44,2)</f>
        <v>0</v>
      </c>
      <c r="O44" s="456"/>
      <c r="P44" s="456"/>
      <c r="Q44" s="456"/>
      <c r="R44" s="316"/>
      <c r="T44" s="370"/>
      <c r="U44" s="371" t="s">
        <v>605</v>
      </c>
      <c r="W44" s="372">
        <f>$V$44*$K$44</f>
        <v>0</v>
      </c>
      <c r="X44" s="372">
        <v>1.1E-4</v>
      </c>
      <c r="Y44" s="372">
        <f>$X$44*$K$44</f>
        <v>1.5400000000000001E-3</v>
      </c>
      <c r="Z44" s="372">
        <v>2.15E-3</v>
      </c>
      <c r="AA44" s="373">
        <f>$Z$44*$K$44</f>
        <v>3.0100000000000002E-2</v>
      </c>
      <c r="AR44" s="311" t="s">
        <v>612</v>
      </c>
      <c r="AT44" s="311" t="s">
        <v>606</v>
      </c>
      <c r="AU44" s="311" t="s">
        <v>603</v>
      </c>
      <c r="AY44" s="311" t="s">
        <v>608</v>
      </c>
      <c r="BE44" s="334">
        <f>IF($U$44="základní",$N$44,0)</f>
        <v>0</v>
      </c>
      <c r="BF44" s="334">
        <f>IF($U$44="snížená",$N$44,0)</f>
        <v>0</v>
      </c>
      <c r="BG44" s="334">
        <f>IF($U$44="zákl. přenesená",$N$44,0)</f>
        <v>0</v>
      </c>
      <c r="BH44" s="334">
        <f>IF($U$44="sníž. přenesená",$N$44,0)</f>
        <v>0</v>
      </c>
      <c r="BI44" s="334">
        <f>IF($U$44="nulová",$N$44,0)</f>
        <v>0</v>
      </c>
      <c r="BJ44" s="311" t="s">
        <v>603</v>
      </c>
      <c r="BK44" s="334">
        <f>ROUND($L$44*$K$44,2)</f>
        <v>0</v>
      </c>
      <c r="BL44" s="311" t="s">
        <v>612</v>
      </c>
      <c r="BM44" s="311" t="s">
        <v>977</v>
      </c>
    </row>
    <row r="45" spans="2:65" s="311" customFormat="1" ht="16.149999999999999" customHeight="1">
      <c r="B45" s="374"/>
      <c r="E45" s="375"/>
      <c r="F45" s="467" t="s">
        <v>855</v>
      </c>
      <c r="G45" s="468"/>
      <c r="H45" s="468"/>
      <c r="I45" s="468"/>
      <c r="K45" s="376">
        <v>14</v>
      </c>
      <c r="R45" s="377"/>
      <c r="T45" s="378"/>
      <c r="AA45" s="379"/>
      <c r="AT45" s="375" t="s">
        <v>610</v>
      </c>
      <c r="AU45" s="375" t="s">
        <v>603</v>
      </c>
      <c r="AV45" s="375" t="s">
        <v>603</v>
      </c>
      <c r="AW45" s="375" t="s">
        <v>609</v>
      </c>
      <c r="AX45" s="375" t="s">
        <v>604</v>
      </c>
      <c r="AY45" s="375" t="s">
        <v>608</v>
      </c>
    </row>
    <row r="46" spans="2:65" s="311" customFormat="1" ht="24" customHeight="1">
      <c r="B46" s="315"/>
      <c r="C46" s="366" t="s">
        <v>39</v>
      </c>
      <c r="D46" s="366" t="s">
        <v>606</v>
      </c>
      <c r="E46" s="367" t="s">
        <v>976</v>
      </c>
      <c r="F46" s="455" t="s">
        <v>975</v>
      </c>
      <c r="G46" s="456"/>
      <c r="H46" s="456"/>
      <c r="I46" s="456"/>
      <c r="J46" s="368" t="s">
        <v>166</v>
      </c>
      <c r="K46" s="369">
        <v>1</v>
      </c>
      <c r="L46" s="457"/>
      <c r="M46" s="458"/>
      <c r="N46" s="459">
        <f>ROUND($L$46*$K$46,2)</f>
        <v>0</v>
      </c>
      <c r="O46" s="456"/>
      <c r="P46" s="456"/>
      <c r="Q46" s="456"/>
      <c r="R46" s="316"/>
      <c r="T46" s="370"/>
      <c r="U46" s="371" t="s">
        <v>605</v>
      </c>
      <c r="W46" s="372">
        <f>$V$46*$K$46</f>
        <v>0</v>
      </c>
      <c r="X46" s="372">
        <v>4.2000000000000002E-4</v>
      </c>
      <c r="Y46" s="372">
        <f>$X$46*$K$46</f>
        <v>4.2000000000000002E-4</v>
      </c>
      <c r="Z46" s="372">
        <v>0</v>
      </c>
      <c r="AA46" s="373">
        <f>$Z$46*$K$46</f>
        <v>0</v>
      </c>
      <c r="AR46" s="311" t="s">
        <v>612</v>
      </c>
      <c r="AT46" s="311" t="s">
        <v>606</v>
      </c>
      <c r="AU46" s="311" t="s">
        <v>603</v>
      </c>
      <c r="AY46" s="311" t="s">
        <v>608</v>
      </c>
      <c r="BE46" s="334">
        <f>IF($U$46="základní",$N$46,0)</f>
        <v>0</v>
      </c>
      <c r="BF46" s="334">
        <f>IF($U$46="snížená",$N$46,0)</f>
        <v>0</v>
      </c>
      <c r="BG46" s="334">
        <f>IF($U$46="zákl. přenesená",$N$46,0)</f>
        <v>0</v>
      </c>
      <c r="BH46" s="334">
        <f>IF($U$46="sníž. přenesená",$N$46,0)</f>
        <v>0</v>
      </c>
      <c r="BI46" s="334">
        <f>IF($U$46="nulová",$N$46,0)</f>
        <v>0</v>
      </c>
      <c r="BJ46" s="311" t="s">
        <v>603</v>
      </c>
      <c r="BK46" s="334">
        <f>ROUND($L$46*$K$46,2)</f>
        <v>0</v>
      </c>
      <c r="BL46" s="311" t="s">
        <v>612</v>
      </c>
      <c r="BM46" s="311" t="s">
        <v>974</v>
      </c>
    </row>
    <row r="47" spans="2:65" s="311" customFormat="1" ht="16.149999999999999" customHeight="1">
      <c r="B47" s="374"/>
      <c r="E47" s="375"/>
      <c r="F47" s="467" t="s">
        <v>604</v>
      </c>
      <c r="G47" s="468"/>
      <c r="H47" s="468"/>
      <c r="I47" s="468"/>
      <c r="K47" s="376">
        <v>1</v>
      </c>
      <c r="R47" s="377"/>
      <c r="T47" s="378"/>
      <c r="AA47" s="379"/>
      <c r="AT47" s="375" t="s">
        <v>610</v>
      </c>
      <c r="AU47" s="375" t="s">
        <v>603</v>
      </c>
      <c r="AV47" s="375" t="s">
        <v>603</v>
      </c>
      <c r="AW47" s="375" t="s">
        <v>609</v>
      </c>
      <c r="AX47" s="375" t="s">
        <v>604</v>
      </c>
      <c r="AY47" s="375" t="s">
        <v>608</v>
      </c>
    </row>
    <row r="48" spans="2:65" s="311" customFormat="1" ht="24" customHeight="1">
      <c r="B48" s="315"/>
      <c r="C48" s="366" t="s">
        <v>737</v>
      </c>
      <c r="D48" s="366" t="s">
        <v>606</v>
      </c>
      <c r="E48" s="367" t="s">
        <v>973</v>
      </c>
      <c r="F48" s="455" t="s">
        <v>972</v>
      </c>
      <c r="G48" s="456"/>
      <c r="H48" s="456"/>
      <c r="I48" s="456"/>
      <c r="J48" s="368" t="s">
        <v>166</v>
      </c>
      <c r="K48" s="369">
        <v>12</v>
      </c>
      <c r="L48" s="457"/>
      <c r="M48" s="458"/>
      <c r="N48" s="459">
        <f>ROUND($L$48*$K$48,2)</f>
        <v>0</v>
      </c>
      <c r="O48" s="456"/>
      <c r="P48" s="456"/>
      <c r="Q48" s="456"/>
      <c r="R48" s="316"/>
      <c r="T48" s="370"/>
      <c r="U48" s="371" t="s">
        <v>605</v>
      </c>
      <c r="W48" s="372">
        <f>$V$48*$K$48</f>
        <v>0</v>
      </c>
      <c r="X48" s="372">
        <v>1.4E-3</v>
      </c>
      <c r="Y48" s="372">
        <f>$X$48*$K$48</f>
        <v>1.6799999999999999E-2</v>
      </c>
      <c r="Z48" s="372">
        <v>0</v>
      </c>
      <c r="AA48" s="373">
        <f>$Z$48*$K$48</f>
        <v>0</v>
      </c>
      <c r="AR48" s="311" t="s">
        <v>612</v>
      </c>
      <c r="AT48" s="311" t="s">
        <v>606</v>
      </c>
      <c r="AU48" s="311" t="s">
        <v>603</v>
      </c>
      <c r="AY48" s="311" t="s">
        <v>608</v>
      </c>
      <c r="BE48" s="334">
        <f>IF($U$48="základní",$N$48,0)</f>
        <v>0</v>
      </c>
      <c r="BF48" s="334">
        <f>IF($U$48="snížená",$N$48,0)</f>
        <v>0</v>
      </c>
      <c r="BG48" s="334">
        <f>IF($U$48="zákl. přenesená",$N$48,0)</f>
        <v>0</v>
      </c>
      <c r="BH48" s="334">
        <f>IF($U$48="sníž. přenesená",$N$48,0)</f>
        <v>0</v>
      </c>
      <c r="BI48" s="334">
        <f>IF($U$48="nulová",$N$48,0)</f>
        <v>0</v>
      </c>
      <c r="BJ48" s="311" t="s">
        <v>603</v>
      </c>
      <c r="BK48" s="334">
        <f>ROUND($L$48*$K$48,2)</f>
        <v>0</v>
      </c>
      <c r="BL48" s="311" t="s">
        <v>612</v>
      </c>
      <c r="BM48" s="311" t="s">
        <v>971</v>
      </c>
    </row>
    <row r="49" spans="2:65" s="311" customFormat="1" ht="16.149999999999999" customHeight="1">
      <c r="B49" s="374"/>
      <c r="E49" s="375"/>
      <c r="F49" s="467" t="s">
        <v>864</v>
      </c>
      <c r="G49" s="468"/>
      <c r="H49" s="468"/>
      <c r="I49" s="468"/>
      <c r="K49" s="376">
        <v>12</v>
      </c>
      <c r="R49" s="377"/>
      <c r="T49" s="378"/>
      <c r="AA49" s="379"/>
      <c r="AT49" s="375" t="s">
        <v>610</v>
      </c>
      <c r="AU49" s="375" t="s">
        <v>603</v>
      </c>
      <c r="AV49" s="375" t="s">
        <v>603</v>
      </c>
      <c r="AW49" s="375" t="s">
        <v>609</v>
      </c>
      <c r="AX49" s="375" t="s">
        <v>604</v>
      </c>
      <c r="AY49" s="375" t="s">
        <v>608</v>
      </c>
    </row>
    <row r="50" spans="2:65" s="311" customFormat="1" ht="13.9" customHeight="1">
      <c r="B50" s="315"/>
      <c r="C50" s="366" t="s">
        <v>889</v>
      </c>
      <c r="D50" s="366" t="s">
        <v>606</v>
      </c>
      <c r="E50" s="367" t="s">
        <v>970</v>
      </c>
      <c r="F50" s="455" t="s">
        <v>969</v>
      </c>
      <c r="G50" s="456"/>
      <c r="H50" s="456"/>
      <c r="I50" s="456"/>
      <c r="J50" s="368" t="s">
        <v>166</v>
      </c>
      <c r="K50" s="369">
        <v>1</v>
      </c>
      <c r="L50" s="457"/>
      <c r="M50" s="458"/>
      <c r="N50" s="459">
        <f>ROUND($L$50*$K$50,2)</f>
        <v>0</v>
      </c>
      <c r="O50" s="456"/>
      <c r="P50" s="456"/>
      <c r="Q50" s="456"/>
      <c r="R50" s="316"/>
      <c r="T50" s="370"/>
      <c r="U50" s="371" t="s">
        <v>605</v>
      </c>
      <c r="W50" s="372">
        <f>$V$50*$K$50</f>
        <v>0</v>
      </c>
      <c r="X50" s="372">
        <v>2.3000000000000001E-4</v>
      </c>
      <c r="Y50" s="372">
        <f>$X$50*$K$50</f>
        <v>2.3000000000000001E-4</v>
      </c>
      <c r="Z50" s="372">
        <v>0</v>
      </c>
      <c r="AA50" s="373">
        <f>$Z$50*$K$50</f>
        <v>0</v>
      </c>
      <c r="AR50" s="311" t="s">
        <v>612</v>
      </c>
      <c r="AT50" s="311" t="s">
        <v>606</v>
      </c>
      <c r="AU50" s="311" t="s">
        <v>603</v>
      </c>
      <c r="AY50" s="311" t="s">
        <v>608</v>
      </c>
      <c r="BE50" s="334">
        <f>IF($U$50="základní",$N$50,0)</f>
        <v>0</v>
      </c>
      <c r="BF50" s="334">
        <f>IF($U$50="snížená",$N$50,0)</f>
        <v>0</v>
      </c>
      <c r="BG50" s="334">
        <f>IF($U$50="zákl. přenesená",$N$50,0)</f>
        <v>0</v>
      </c>
      <c r="BH50" s="334">
        <f>IF($U$50="sníž. přenesená",$N$50,0)</f>
        <v>0</v>
      </c>
      <c r="BI50" s="334">
        <f>IF($U$50="nulová",$N$50,0)</f>
        <v>0</v>
      </c>
      <c r="BJ50" s="311" t="s">
        <v>603</v>
      </c>
      <c r="BK50" s="334">
        <f>ROUND($L$50*$K$50,2)</f>
        <v>0</v>
      </c>
      <c r="BL50" s="311" t="s">
        <v>612</v>
      </c>
      <c r="BM50" s="311" t="s">
        <v>968</v>
      </c>
    </row>
    <row r="51" spans="2:65" s="311" customFormat="1" ht="16.149999999999999" customHeight="1">
      <c r="B51" s="374"/>
      <c r="E51" s="375"/>
      <c r="F51" s="467" t="s">
        <v>604</v>
      </c>
      <c r="G51" s="468"/>
      <c r="H51" s="468"/>
      <c r="I51" s="468"/>
      <c r="K51" s="376">
        <v>1</v>
      </c>
      <c r="R51" s="377"/>
      <c r="T51" s="378"/>
      <c r="AA51" s="379"/>
      <c r="AT51" s="375" t="s">
        <v>610</v>
      </c>
      <c r="AU51" s="375" t="s">
        <v>603</v>
      </c>
      <c r="AV51" s="375" t="s">
        <v>603</v>
      </c>
      <c r="AW51" s="375" t="s">
        <v>609</v>
      </c>
      <c r="AX51" s="375" t="s">
        <v>604</v>
      </c>
      <c r="AY51" s="375" t="s">
        <v>608</v>
      </c>
    </row>
    <row r="52" spans="2:65" s="311" customFormat="1" ht="13.9" customHeight="1">
      <c r="B52" s="315"/>
      <c r="C52" s="366" t="s">
        <v>885</v>
      </c>
      <c r="D52" s="366" t="s">
        <v>606</v>
      </c>
      <c r="E52" s="367" t="s">
        <v>967</v>
      </c>
      <c r="F52" s="455" t="s">
        <v>966</v>
      </c>
      <c r="G52" s="456"/>
      <c r="H52" s="456"/>
      <c r="I52" s="456"/>
      <c r="J52" s="368" t="s">
        <v>166</v>
      </c>
      <c r="K52" s="369">
        <v>12</v>
      </c>
      <c r="L52" s="457"/>
      <c r="M52" s="458"/>
      <c r="N52" s="459">
        <f>ROUND($L$52*$K$52,2)</f>
        <v>0</v>
      </c>
      <c r="O52" s="456"/>
      <c r="P52" s="456"/>
      <c r="Q52" s="456"/>
      <c r="R52" s="316"/>
      <c r="T52" s="370"/>
      <c r="U52" s="371" t="s">
        <v>605</v>
      </c>
      <c r="W52" s="372">
        <f>$V$52*$K$52</f>
        <v>0</v>
      </c>
      <c r="X52" s="372">
        <v>2.7E-4</v>
      </c>
      <c r="Y52" s="372">
        <f>$X$52*$K$52</f>
        <v>3.2399999999999998E-3</v>
      </c>
      <c r="Z52" s="372">
        <v>0</v>
      </c>
      <c r="AA52" s="373">
        <f>$Z$52*$K$52</f>
        <v>0</v>
      </c>
      <c r="AR52" s="311" t="s">
        <v>612</v>
      </c>
      <c r="AT52" s="311" t="s">
        <v>606</v>
      </c>
      <c r="AU52" s="311" t="s">
        <v>603</v>
      </c>
      <c r="AY52" s="311" t="s">
        <v>608</v>
      </c>
      <c r="BE52" s="334">
        <f>IF($U$52="základní",$N$52,0)</f>
        <v>0</v>
      </c>
      <c r="BF52" s="334">
        <f>IF($U$52="snížená",$N$52,0)</f>
        <v>0</v>
      </c>
      <c r="BG52" s="334">
        <f>IF($U$52="zákl. přenesená",$N$52,0)</f>
        <v>0</v>
      </c>
      <c r="BH52" s="334">
        <f>IF($U$52="sníž. přenesená",$N$52,0)</f>
        <v>0</v>
      </c>
      <c r="BI52" s="334">
        <f>IF($U$52="nulová",$N$52,0)</f>
        <v>0</v>
      </c>
      <c r="BJ52" s="311" t="s">
        <v>603</v>
      </c>
      <c r="BK52" s="334">
        <f>ROUND($L$52*$K$52,2)</f>
        <v>0</v>
      </c>
      <c r="BL52" s="311" t="s">
        <v>612</v>
      </c>
      <c r="BM52" s="311" t="s">
        <v>965</v>
      </c>
    </row>
    <row r="53" spans="2:65" s="311" customFormat="1" ht="16.149999999999999" customHeight="1">
      <c r="B53" s="374"/>
      <c r="E53" s="375"/>
      <c r="F53" s="467" t="s">
        <v>864</v>
      </c>
      <c r="G53" s="468"/>
      <c r="H53" s="468"/>
      <c r="I53" s="468"/>
      <c r="K53" s="376">
        <v>12</v>
      </c>
      <c r="R53" s="377"/>
      <c r="T53" s="378"/>
      <c r="AA53" s="379"/>
      <c r="AT53" s="375" t="s">
        <v>610</v>
      </c>
      <c r="AU53" s="375" t="s">
        <v>603</v>
      </c>
      <c r="AV53" s="375" t="s">
        <v>603</v>
      </c>
      <c r="AW53" s="375" t="s">
        <v>609</v>
      </c>
      <c r="AX53" s="375" t="s">
        <v>604</v>
      </c>
      <c r="AY53" s="375" t="s">
        <v>608</v>
      </c>
    </row>
    <row r="54" spans="2:65" s="311" customFormat="1" ht="13.9" customHeight="1">
      <c r="B54" s="315"/>
      <c r="C54" s="366" t="s">
        <v>678</v>
      </c>
      <c r="D54" s="366" t="s">
        <v>606</v>
      </c>
      <c r="E54" s="367" t="s">
        <v>964</v>
      </c>
      <c r="F54" s="455" t="s">
        <v>963</v>
      </c>
      <c r="G54" s="456"/>
      <c r="H54" s="456"/>
      <c r="I54" s="456"/>
      <c r="J54" s="368" t="s">
        <v>296</v>
      </c>
      <c r="K54" s="369">
        <v>1</v>
      </c>
      <c r="L54" s="457"/>
      <c r="M54" s="458"/>
      <c r="N54" s="459">
        <f>ROUND($L$54*$K$54,2)</f>
        <v>0</v>
      </c>
      <c r="O54" s="456"/>
      <c r="P54" s="456"/>
      <c r="Q54" s="456"/>
      <c r="R54" s="316"/>
      <c r="T54" s="370"/>
      <c r="U54" s="371" t="s">
        <v>605</v>
      </c>
      <c r="W54" s="372">
        <f>$V$54*$K$54</f>
        <v>0</v>
      </c>
      <c r="X54" s="372">
        <v>2.2000000000000001E-4</v>
      </c>
      <c r="Y54" s="372">
        <f>$X$54*$K$54</f>
        <v>2.2000000000000001E-4</v>
      </c>
      <c r="Z54" s="372">
        <v>0</v>
      </c>
      <c r="AA54" s="373">
        <f>$Z$54*$K$54</f>
        <v>0</v>
      </c>
      <c r="AR54" s="311" t="s">
        <v>612</v>
      </c>
      <c r="AT54" s="311" t="s">
        <v>606</v>
      </c>
      <c r="AU54" s="311" t="s">
        <v>603</v>
      </c>
      <c r="AY54" s="311" t="s">
        <v>608</v>
      </c>
      <c r="BE54" s="334">
        <f>IF($U$54="základní",$N$54,0)</f>
        <v>0</v>
      </c>
      <c r="BF54" s="334">
        <f>IF($U$54="snížená",$N$54,0)</f>
        <v>0</v>
      </c>
      <c r="BG54" s="334">
        <f>IF($U$54="zákl. přenesená",$N$54,0)</f>
        <v>0</v>
      </c>
      <c r="BH54" s="334">
        <f>IF($U$54="sníž. přenesená",$N$54,0)</f>
        <v>0</v>
      </c>
      <c r="BI54" s="334">
        <f>IF($U$54="nulová",$N$54,0)</f>
        <v>0</v>
      </c>
      <c r="BJ54" s="311" t="s">
        <v>603</v>
      </c>
      <c r="BK54" s="334">
        <f>ROUND($L$54*$K$54,2)</f>
        <v>0</v>
      </c>
      <c r="BL54" s="311" t="s">
        <v>612</v>
      </c>
      <c r="BM54" s="311" t="s">
        <v>962</v>
      </c>
    </row>
    <row r="55" spans="2:65" s="311" customFormat="1" ht="16.149999999999999" customHeight="1">
      <c r="B55" s="374"/>
      <c r="E55" s="375"/>
      <c r="F55" s="467" t="s">
        <v>604</v>
      </c>
      <c r="G55" s="468"/>
      <c r="H55" s="468"/>
      <c r="I55" s="468"/>
      <c r="K55" s="376">
        <v>1</v>
      </c>
      <c r="R55" s="377"/>
      <c r="T55" s="378"/>
      <c r="AA55" s="379"/>
      <c r="AT55" s="375" t="s">
        <v>610</v>
      </c>
      <c r="AU55" s="375" t="s">
        <v>603</v>
      </c>
      <c r="AV55" s="375" t="s">
        <v>603</v>
      </c>
      <c r="AW55" s="375" t="s">
        <v>609</v>
      </c>
      <c r="AX55" s="375" t="s">
        <v>604</v>
      </c>
      <c r="AY55" s="375" t="s">
        <v>608</v>
      </c>
    </row>
    <row r="56" spans="2:65" s="311" customFormat="1" ht="13.9" customHeight="1">
      <c r="B56" s="315"/>
      <c r="C56" s="366" t="s">
        <v>878</v>
      </c>
      <c r="D56" s="366" t="s">
        <v>606</v>
      </c>
      <c r="E56" s="367" t="s">
        <v>961</v>
      </c>
      <c r="F56" s="455" t="s">
        <v>960</v>
      </c>
      <c r="G56" s="456"/>
      <c r="H56" s="456"/>
      <c r="I56" s="456"/>
      <c r="J56" s="368" t="s">
        <v>296</v>
      </c>
      <c r="K56" s="369">
        <v>2</v>
      </c>
      <c r="L56" s="457"/>
      <c r="M56" s="458"/>
      <c r="N56" s="459">
        <f>ROUND($L$56*$K$56,2)</f>
        <v>0</v>
      </c>
      <c r="O56" s="456"/>
      <c r="P56" s="456"/>
      <c r="Q56" s="456"/>
      <c r="R56" s="316"/>
      <c r="T56" s="370"/>
      <c r="U56" s="371" t="s">
        <v>605</v>
      </c>
      <c r="W56" s="372">
        <f>$V$56*$K$56</f>
        <v>0</v>
      </c>
      <c r="X56" s="372">
        <v>0</v>
      </c>
      <c r="Y56" s="372">
        <f>$X$56*$K$56</f>
        <v>0</v>
      </c>
      <c r="Z56" s="372">
        <v>0</v>
      </c>
      <c r="AA56" s="373">
        <f>$Z$56*$K$56</f>
        <v>0</v>
      </c>
      <c r="AR56" s="311" t="s">
        <v>612</v>
      </c>
      <c r="AT56" s="311" t="s">
        <v>606</v>
      </c>
      <c r="AU56" s="311" t="s">
        <v>603</v>
      </c>
      <c r="AY56" s="311" t="s">
        <v>608</v>
      </c>
      <c r="BE56" s="334">
        <f>IF($U$56="základní",$N$56,0)</f>
        <v>0</v>
      </c>
      <c r="BF56" s="334">
        <f>IF($U$56="snížená",$N$56,0)</f>
        <v>0</v>
      </c>
      <c r="BG56" s="334">
        <f>IF($U$56="zákl. přenesená",$N$56,0)</f>
        <v>0</v>
      </c>
      <c r="BH56" s="334">
        <f>IF($U$56="sníž. přenesená",$N$56,0)</f>
        <v>0</v>
      </c>
      <c r="BI56" s="334">
        <f>IF($U$56="nulová",$N$56,0)</f>
        <v>0</v>
      </c>
      <c r="BJ56" s="311" t="s">
        <v>603</v>
      </c>
      <c r="BK56" s="334">
        <f>ROUND($L$56*$K$56,2)</f>
        <v>0</v>
      </c>
      <c r="BL56" s="311" t="s">
        <v>612</v>
      </c>
      <c r="BM56" s="311" t="s">
        <v>959</v>
      </c>
    </row>
    <row r="57" spans="2:65" s="311" customFormat="1" ht="16.149999999999999" customHeight="1">
      <c r="B57" s="374"/>
      <c r="E57" s="375"/>
      <c r="F57" s="467" t="s">
        <v>603</v>
      </c>
      <c r="G57" s="468"/>
      <c r="H57" s="468"/>
      <c r="I57" s="468"/>
      <c r="K57" s="376">
        <v>2</v>
      </c>
      <c r="R57" s="377"/>
      <c r="T57" s="378"/>
      <c r="AA57" s="379"/>
      <c r="AT57" s="375" t="s">
        <v>610</v>
      </c>
      <c r="AU57" s="375" t="s">
        <v>603</v>
      </c>
      <c r="AV57" s="375" t="s">
        <v>603</v>
      </c>
      <c r="AW57" s="375" t="s">
        <v>609</v>
      </c>
      <c r="AX57" s="375" t="s">
        <v>604</v>
      </c>
      <c r="AY57" s="375" t="s">
        <v>608</v>
      </c>
    </row>
    <row r="58" spans="2:65" s="311" customFormat="1" ht="13.9" customHeight="1">
      <c r="B58" s="315"/>
      <c r="C58" s="366" t="s">
        <v>797</v>
      </c>
      <c r="D58" s="366" t="s">
        <v>606</v>
      </c>
      <c r="E58" s="367" t="s">
        <v>958</v>
      </c>
      <c r="F58" s="455" t="s">
        <v>957</v>
      </c>
      <c r="G58" s="456"/>
      <c r="H58" s="456"/>
      <c r="I58" s="456"/>
      <c r="J58" s="368" t="s">
        <v>296</v>
      </c>
      <c r="K58" s="369">
        <v>2</v>
      </c>
      <c r="L58" s="457"/>
      <c r="M58" s="458"/>
      <c r="N58" s="459">
        <f>ROUND($L$58*$K$58,2)</f>
        <v>0</v>
      </c>
      <c r="O58" s="456"/>
      <c r="P58" s="456"/>
      <c r="Q58" s="456"/>
      <c r="R58" s="316"/>
      <c r="T58" s="370"/>
      <c r="U58" s="371" t="s">
        <v>605</v>
      </c>
      <c r="W58" s="372">
        <f>$V$58*$K$58</f>
        <v>0</v>
      </c>
      <c r="X58" s="372">
        <v>0</v>
      </c>
      <c r="Y58" s="372">
        <f>$X$58*$K$58</f>
        <v>0</v>
      </c>
      <c r="Z58" s="372">
        <v>0</v>
      </c>
      <c r="AA58" s="373">
        <f>$Z$58*$K$58</f>
        <v>0</v>
      </c>
      <c r="AR58" s="311" t="s">
        <v>612</v>
      </c>
      <c r="AT58" s="311" t="s">
        <v>606</v>
      </c>
      <c r="AU58" s="311" t="s">
        <v>603</v>
      </c>
      <c r="AY58" s="311" t="s">
        <v>608</v>
      </c>
      <c r="BE58" s="334">
        <f>IF($U$58="základní",$N$58,0)</f>
        <v>0</v>
      </c>
      <c r="BF58" s="334">
        <f>IF($U$58="snížená",$N$58,0)</f>
        <v>0</v>
      </c>
      <c r="BG58" s="334">
        <f>IF($U$58="zákl. přenesená",$N$58,0)</f>
        <v>0</v>
      </c>
      <c r="BH58" s="334">
        <f>IF($U$58="sníž. přenesená",$N$58,0)</f>
        <v>0</v>
      </c>
      <c r="BI58" s="334">
        <f>IF($U$58="nulová",$N$58,0)</f>
        <v>0</v>
      </c>
      <c r="BJ58" s="311" t="s">
        <v>603</v>
      </c>
      <c r="BK58" s="334">
        <f>ROUND($L$58*$K$58,2)</f>
        <v>0</v>
      </c>
      <c r="BL58" s="311" t="s">
        <v>612</v>
      </c>
      <c r="BM58" s="311" t="s">
        <v>956</v>
      </c>
    </row>
    <row r="59" spans="2:65" s="311" customFormat="1" ht="16.149999999999999" customHeight="1">
      <c r="B59" s="374"/>
      <c r="E59" s="375"/>
      <c r="F59" s="467" t="s">
        <v>603</v>
      </c>
      <c r="G59" s="468"/>
      <c r="H59" s="468"/>
      <c r="I59" s="468"/>
      <c r="K59" s="376">
        <v>2</v>
      </c>
      <c r="R59" s="377"/>
      <c r="T59" s="378"/>
      <c r="AA59" s="379"/>
      <c r="AT59" s="375" t="s">
        <v>610</v>
      </c>
      <c r="AU59" s="375" t="s">
        <v>603</v>
      </c>
      <c r="AV59" s="375" t="s">
        <v>603</v>
      </c>
      <c r="AW59" s="375" t="s">
        <v>609</v>
      </c>
      <c r="AX59" s="375" t="s">
        <v>604</v>
      </c>
      <c r="AY59" s="375" t="s">
        <v>608</v>
      </c>
    </row>
    <row r="60" spans="2:65" s="311" customFormat="1" ht="24" customHeight="1">
      <c r="B60" s="315"/>
      <c r="C60" s="366" t="s">
        <v>871</v>
      </c>
      <c r="D60" s="366" t="s">
        <v>606</v>
      </c>
      <c r="E60" s="367" t="s">
        <v>955</v>
      </c>
      <c r="F60" s="455" t="s">
        <v>954</v>
      </c>
      <c r="G60" s="456"/>
      <c r="H60" s="456"/>
      <c r="I60" s="456"/>
      <c r="J60" s="368" t="s">
        <v>296</v>
      </c>
      <c r="K60" s="369">
        <v>1</v>
      </c>
      <c r="L60" s="457"/>
      <c r="M60" s="458"/>
      <c r="N60" s="459">
        <f>ROUND($L$60*$K$60,2)</f>
        <v>0</v>
      </c>
      <c r="O60" s="456"/>
      <c r="P60" s="456"/>
      <c r="Q60" s="456"/>
      <c r="R60" s="316"/>
      <c r="T60" s="370"/>
      <c r="U60" s="371" t="s">
        <v>605</v>
      </c>
      <c r="W60" s="372">
        <f>$V$60*$K$60</f>
        <v>0</v>
      </c>
      <c r="X60" s="372">
        <v>9.3000000000000005E-4</v>
      </c>
      <c r="Y60" s="372">
        <f>$X$60*$K$60</f>
        <v>9.3000000000000005E-4</v>
      </c>
      <c r="Z60" s="372">
        <v>0</v>
      </c>
      <c r="AA60" s="373">
        <f>$Z$60*$K$60</f>
        <v>0</v>
      </c>
      <c r="AR60" s="311" t="s">
        <v>612</v>
      </c>
      <c r="AT60" s="311" t="s">
        <v>606</v>
      </c>
      <c r="AU60" s="311" t="s">
        <v>603</v>
      </c>
      <c r="AY60" s="311" t="s">
        <v>608</v>
      </c>
      <c r="BE60" s="334">
        <f>IF($U$60="základní",$N$60,0)</f>
        <v>0</v>
      </c>
      <c r="BF60" s="334">
        <f>IF($U$60="snížená",$N$60,0)</f>
        <v>0</v>
      </c>
      <c r="BG60" s="334">
        <f>IF($U$60="zákl. přenesená",$N$60,0)</f>
        <v>0</v>
      </c>
      <c r="BH60" s="334">
        <f>IF($U$60="sníž. přenesená",$N$60,0)</f>
        <v>0</v>
      </c>
      <c r="BI60" s="334">
        <f>IF($U$60="nulová",$N$60,0)</f>
        <v>0</v>
      </c>
      <c r="BJ60" s="311" t="s">
        <v>603</v>
      </c>
      <c r="BK60" s="334">
        <f>ROUND($L$60*$K$60,2)</f>
        <v>0</v>
      </c>
      <c r="BL60" s="311" t="s">
        <v>612</v>
      </c>
      <c r="BM60" s="311" t="s">
        <v>953</v>
      </c>
    </row>
    <row r="61" spans="2:65" s="311" customFormat="1" ht="16.149999999999999" customHeight="1">
      <c r="B61" s="374"/>
      <c r="E61" s="375"/>
      <c r="F61" s="467" t="s">
        <v>604</v>
      </c>
      <c r="G61" s="468"/>
      <c r="H61" s="468"/>
      <c r="I61" s="468"/>
      <c r="K61" s="376">
        <v>1</v>
      </c>
      <c r="R61" s="377"/>
      <c r="T61" s="378"/>
      <c r="AA61" s="379"/>
      <c r="AT61" s="375" t="s">
        <v>610</v>
      </c>
      <c r="AU61" s="375" t="s">
        <v>603</v>
      </c>
      <c r="AV61" s="375" t="s">
        <v>603</v>
      </c>
      <c r="AW61" s="375" t="s">
        <v>609</v>
      </c>
      <c r="AX61" s="375" t="s">
        <v>604</v>
      </c>
      <c r="AY61" s="375" t="s">
        <v>608</v>
      </c>
    </row>
    <row r="62" spans="2:65" s="311" customFormat="1" ht="34.9" customHeight="1">
      <c r="B62" s="315"/>
      <c r="C62" s="366" t="s">
        <v>34</v>
      </c>
      <c r="D62" s="366" t="s">
        <v>606</v>
      </c>
      <c r="E62" s="367" t="s">
        <v>952</v>
      </c>
      <c r="F62" s="455" t="s">
        <v>951</v>
      </c>
      <c r="G62" s="456"/>
      <c r="H62" s="456"/>
      <c r="I62" s="456"/>
      <c r="J62" s="368" t="s">
        <v>296</v>
      </c>
      <c r="K62" s="369">
        <v>1</v>
      </c>
      <c r="L62" s="457"/>
      <c r="M62" s="458"/>
      <c r="N62" s="459">
        <f>ROUND($L$62*$K$62,2)</f>
        <v>0</v>
      </c>
      <c r="O62" s="456"/>
      <c r="P62" s="456"/>
      <c r="Q62" s="456"/>
      <c r="R62" s="316"/>
      <c r="T62" s="370"/>
      <c r="U62" s="371" t="s">
        <v>605</v>
      </c>
      <c r="W62" s="372">
        <f>$V$62*$K$62</f>
        <v>0</v>
      </c>
      <c r="X62" s="372">
        <v>3.8000000000000002E-4</v>
      </c>
      <c r="Y62" s="372">
        <f>$X$62*$K$62</f>
        <v>3.8000000000000002E-4</v>
      </c>
      <c r="Z62" s="372">
        <v>0</v>
      </c>
      <c r="AA62" s="373">
        <f>$Z$62*$K$62</f>
        <v>0</v>
      </c>
      <c r="AR62" s="311" t="s">
        <v>612</v>
      </c>
      <c r="AT62" s="311" t="s">
        <v>606</v>
      </c>
      <c r="AU62" s="311" t="s">
        <v>603</v>
      </c>
      <c r="AY62" s="311" t="s">
        <v>608</v>
      </c>
      <c r="BE62" s="334">
        <f>IF($U$62="základní",$N$62,0)</f>
        <v>0</v>
      </c>
      <c r="BF62" s="334">
        <f>IF($U$62="snížená",$N$62,0)</f>
        <v>0</v>
      </c>
      <c r="BG62" s="334">
        <f>IF($U$62="zákl. přenesená",$N$62,0)</f>
        <v>0</v>
      </c>
      <c r="BH62" s="334">
        <f>IF($U$62="sníž. přenesená",$N$62,0)</f>
        <v>0</v>
      </c>
      <c r="BI62" s="334">
        <f>IF($U$62="nulová",$N$62,0)</f>
        <v>0</v>
      </c>
      <c r="BJ62" s="311" t="s">
        <v>603</v>
      </c>
      <c r="BK62" s="334">
        <f>ROUND($L$62*$K$62,2)</f>
        <v>0</v>
      </c>
      <c r="BL62" s="311" t="s">
        <v>612</v>
      </c>
      <c r="BM62" s="311" t="s">
        <v>950</v>
      </c>
    </row>
    <row r="63" spans="2:65" s="311" customFormat="1" ht="16.149999999999999" customHeight="1">
      <c r="B63" s="374"/>
      <c r="E63" s="375"/>
      <c r="F63" s="467" t="s">
        <v>604</v>
      </c>
      <c r="G63" s="468"/>
      <c r="H63" s="468"/>
      <c r="I63" s="468"/>
      <c r="K63" s="376">
        <v>1</v>
      </c>
      <c r="R63" s="377"/>
      <c r="T63" s="378"/>
      <c r="AA63" s="379"/>
      <c r="AT63" s="375" t="s">
        <v>610</v>
      </c>
      <c r="AU63" s="375" t="s">
        <v>603</v>
      </c>
      <c r="AV63" s="375" t="s">
        <v>603</v>
      </c>
      <c r="AW63" s="375" t="s">
        <v>609</v>
      </c>
      <c r="AX63" s="375" t="s">
        <v>604</v>
      </c>
      <c r="AY63" s="375" t="s">
        <v>608</v>
      </c>
    </row>
    <row r="64" spans="2:65" s="311" customFormat="1" ht="34.9" customHeight="1">
      <c r="B64" s="315"/>
      <c r="C64" s="366" t="s">
        <v>864</v>
      </c>
      <c r="D64" s="366" t="s">
        <v>606</v>
      </c>
      <c r="E64" s="367" t="s">
        <v>949</v>
      </c>
      <c r="F64" s="455" t="s">
        <v>948</v>
      </c>
      <c r="G64" s="456"/>
      <c r="H64" s="456"/>
      <c r="I64" s="456"/>
      <c r="J64" s="368" t="s">
        <v>296</v>
      </c>
      <c r="K64" s="369">
        <v>1</v>
      </c>
      <c r="L64" s="457"/>
      <c r="M64" s="458"/>
      <c r="N64" s="459">
        <f>ROUND($L$64*$K$64,2)</f>
        <v>0</v>
      </c>
      <c r="O64" s="456"/>
      <c r="P64" s="456"/>
      <c r="Q64" s="456"/>
      <c r="R64" s="316"/>
      <c r="T64" s="370"/>
      <c r="U64" s="371" t="s">
        <v>605</v>
      </c>
      <c r="W64" s="372">
        <f>$V$64*$K$64</f>
        <v>0</v>
      </c>
      <c r="X64" s="372">
        <v>6.0999999999999997E-4</v>
      </c>
      <c r="Y64" s="372">
        <f>$X$64*$K$64</f>
        <v>6.0999999999999997E-4</v>
      </c>
      <c r="Z64" s="372">
        <v>0</v>
      </c>
      <c r="AA64" s="373">
        <f>$Z$64*$K$64</f>
        <v>0</v>
      </c>
      <c r="AR64" s="311" t="s">
        <v>612</v>
      </c>
      <c r="AT64" s="311" t="s">
        <v>606</v>
      </c>
      <c r="AU64" s="311" t="s">
        <v>603</v>
      </c>
      <c r="AY64" s="311" t="s">
        <v>608</v>
      </c>
      <c r="BE64" s="334">
        <f>IF($U$64="základní",$N$64,0)</f>
        <v>0</v>
      </c>
      <c r="BF64" s="334">
        <f>IF($U$64="snížená",$N$64,0)</f>
        <v>0</v>
      </c>
      <c r="BG64" s="334">
        <f>IF($U$64="zákl. přenesená",$N$64,0)</f>
        <v>0</v>
      </c>
      <c r="BH64" s="334">
        <f>IF($U$64="sníž. přenesená",$N$64,0)</f>
        <v>0</v>
      </c>
      <c r="BI64" s="334">
        <f>IF($U$64="nulová",$N$64,0)</f>
        <v>0</v>
      </c>
      <c r="BJ64" s="311" t="s">
        <v>603</v>
      </c>
      <c r="BK64" s="334">
        <f>ROUND($L$64*$K$64,2)</f>
        <v>0</v>
      </c>
      <c r="BL64" s="311" t="s">
        <v>612</v>
      </c>
      <c r="BM64" s="311" t="s">
        <v>947</v>
      </c>
    </row>
    <row r="65" spans="2:65" s="311" customFormat="1" ht="16.149999999999999" customHeight="1">
      <c r="B65" s="374"/>
      <c r="E65" s="375"/>
      <c r="F65" s="467" t="s">
        <v>604</v>
      </c>
      <c r="G65" s="468"/>
      <c r="H65" s="468"/>
      <c r="I65" s="468"/>
      <c r="K65" s="376">
        <v>1</v>
      </c>
      <c r="R65" s="377"/>
      <c r="T65" s="378"/>
      <c r="AA65" s="379"/>
      <c r="AT65" s="375" t="s">
        <v>610</v>
      </c>
      <c r="AU65" s="375" t="s">
        <v>603</v>
      </c>
      <c r="AV65" s="375" t="s">
        <v>603</v>
      </c>
      <c r="AW65" s="375" t="s">
        <v>609</v>
      </c>
      <c r="AX65" s="375" t="s">
        <v>604</v>
      </c>
      <c r="AY65" s="375" t="s">
        <v>608</v>
      </c>
    </row>
    <row r="66" spans="2:65" s="311" customFormat="1" ht="13.9" customHeight="1">
      <c r="B66" s="315"/>
      <c r="C66" s="366" t="s">
        <v>859</v>
      </c>
      <c r="D66" s="366" t="s">
        <v>606</v>
      </c>
      <c r="E66" s="367" t="s">
        <v>946</v>
      </c>
      <c r="F66" s="455" t="s">
        <v>945</v>
      </c>
      <c r="G66" s="456"/>
      <c r="H66" s="456"/>
      <c r="I66" s="456"/>
      <c r="J66" s="368" t="s">
        <v>296</v>
      </c>
      <c r="K66" s="369">
        <v>1</v>
      </c>
      <c r="L66" s="457"/>
      <c r="M66" s="458"/>
      <c r="N66" s="459">
        <f>ROUND($L$66*$K$66,2)</f>
        <v>0</v>
      </c>
      <c r="O66" s="456"/>
      <c r="P66" s="456"/>
      <c r="Q66" s="456"/>
      <c r="R66" s="316"/>
      <c r="T66" s="370"/>
      <c r="U66" s="371" t="s">
        <v>605</v>
      </c>
      <c r="W66" s="372">
        <f>$V$66*$K$66</f>
        <v>0</v>
      </c>
      <c r="X66" s="372">
        <v>5.0000000000000001E-3</v>
      </c>
      <c r="Y66" s="372">
        <f>$X$66*$K$66</f>
        <v>5.0000000000000001E-3</v>
      </c>
      <c r="Z66" s="372">
        <v>0</v>
      </c>
      <c r="AA66" s="373">
        <f>$Z$66*$K$66</f>
        <v>0</v>
      </c>
      <c r="AR66" s="311" t="s">
        <v>612</v>
      </c>
      <c r="AT66" s="311" t="s">
        <v>606</v>
      </c>
      <c r="AU66" s="311" t="s">
        <v>603</v>
      </c>
      <c r="AY66" s="311" t="s">
        <v>608</v>
      </c>
      <c r="BE66" s="334">
        <f>IF($U$66="základní",$N$66,0)</f>
        <v>0</v>
      </c>
      <c r="BF66" s="334">
        <f>IF($U$66="snížená",$N$66,0)</f>
        <v>0</v>
      </c>
      <c r="BG66" s="334">
        <f>IF($U$66="zákl. přenesená",$N$66,0)</f>
        <v>0</v>
      </c>
      <c r="BH66" s="334">
        <f>IF($U$66="sníž. přenesená",$N$66,0)</f>
        <v>0</v>
      </c>
      <c r="BI66" s="334">
        <f>IF($U$66="nulová",$N$66,0)</f>
        <v>0</v>
      </c>
      <c r="BJ66" s="311" t="s">
        <v>603</v>
      </c>
      <c r="BK66" s="334">
        <f>ROUND($L$66*$K$66,2)</f>
        <v>0</v>
      </c>
      <c r="BL66" s="311" t="s">
        <v>612</v>
      </c>
      <c r="BM66" s="311" t="s">
        <v>944</v>
      </c>
    </row>
    <row r="67" spans="2:65" s="311" customFormat="1" ht="16.149999999999999" customHeight="1">
      <c r="B67" s="374"/>
      <c r="E67" s="375"/>
      <c r="F67" s="467" t="s">
        <v>604</v>
      </c>
      <c r="G67" s="468"/>
      <c r="H67" s="468"/>
      <c r="I67" s="468"/>
      <c r="K67" s="376">
        <v>1</v>
      </c>
      <c r="R67" s="377"/>
      <c r="T67" s="378"/>
      <c r="AA67" s="379"/>
      <c r="AT67" s="375" t="s">
        <v>610</v>
      </c>
      <c r="AU67" s="375" t="s">
        <v>603</v>
      </c>
      <c r="AV67" s="375" t="s">
        <v>603</v>
      </c>
      <c r="AW67" s="375" t="s">
        <v>609</v>
      </c>
      <c r="AX67" s="375" t="s">
        <v>604</v>
      </c>
      <c r="AY67" s="375" t="s">
        <v>608</v>
      </c>
    </row>
    <row r="68" spans="2:65" s="311" customFormat="1" ht="24" customHeight="1">
      <c r="B68" s="315"/>
      <c r="C68" s="366" t="s">
        <v>855</v>
      </c>
      <c r="D68" s="366" t="s">
        <v>606</v>
      </c>
      <c r="E68" s="367" t="s">
        <v>943</v>
      </c>
      <c r="F68" s="455" t="s">
        <v>942</v>
      </c>
      <c r="G68" s="456"/>
      <c r="H68" s="456"/>
      <c r="I68" s="456"/>
      <c r="J68" s="368" t="s">
        <v>296</v>
      </c>
      <c r="K68" s="369">
        <v>1</v>
      </c>
      <c r="L68" s="457"/>
      <c r="M68" s="458"/>
      <c r="N68" s="459">
        <f>ROUND($L$68*$K$68,2)</f>
        <v>0</v>
      </c>
      <c r="O68" s="456"/>
      <c r="P68" s="456"/>
      <c r="Q68" s="456"/>
      <c r="R68" s="316"/>
      <c r="T68" s="370"/>
      <c r="U68" s="371" t="s">
        <v>605</v>
      </c>
      <c r="W68" s="372">
        <f>$V$68*$K$68</f>
        <v>0</v>
      </c>
      <c r="X68" s="372">
        <v>0</v>
      </c>
      <c r="Y68" s="372">
        <f>$X$68*$K$68</f>
        <v>0</v>
      </c>
      <c r="Z68" s="372">
        <v>0</v>
      </c>
      <c r="AA68" s="373">
        <f>$Z$68*$K$68</f>
        <v>0</v>
      </c>
      <c r="AR68" s="311" t="s">
        <v>612</v>
      </c>
      <c r="AT68" s="311" t="s">
        <v>606</v>
      </c>
      <c r="AU68" s="311" t="s">
        <v>603</v>
      </c>
      <c r="AY68" s="311" t="s">
        <v>608</v>
      </c>
      <c r="BE68" s="334">
        <f>IF($U$68="základní",$N$68,0)</f>
        <v>0</v>
      </c>
      <c r="BF68" s="334">
        <f>IF($U$68="snížená",$N$68,0)</f>
        <v>0</v>
      </c>
      <c r="BG68" s="334">
        <f>IF($U$68="zákl. přenesená",$N$68,0)</f>
        <v>0</v>
      </c>
      <c r="BH68" s="334">
        <f>IF($U$68="sníž. přenesená",$N$68,0)</f>
        <v>0</v>
      </c>
      <c r="BI68" s="334">
        <f>IF($U$68="nulová",$N$68,0)</f>
        <v>0</v>
      </c>
      <c r="BJ68" s="311" t="s">
        <v>603</v>
      </c>
      <c r="BK68" s="334">
        <f>ROUND($L$68*$K$68,2)</f>
        <v>0</v>
      </c>
      <c r="BL68" s="311" t="s">
        <v>612</v>
      </c>
      <c r="BM68" s="311" t="s">
        <v>941</v>
      </c>
    </row>
    <row r="69" spans="2:65" s="311" customFormat="1" ht="16.149999999999999" customHeight="1">
      <c r="B69" s="374"/>
      <c r="E69" s="375"/>
      <c r="F69" s="467" t="s">
        <v>604</v>
      </c>
      <c r="G69" s="468"/>
      <c r="H69" s="468"/>
      <c r="I69" s="468"/>
      <c r="K69" s="376">
        <v>1</v>
      </c>
      <c r="R69" s="377"/>
      <c r="T69" s="378"/>
      <c r="AA69" s="379"/>
      <c r="AT69" s="375" t="s">
        <v>610</v>
      </c>
      <c r="AU69" s="375" t="s">
        <v>603</v>
      </c>
      <c r="AV69" s="375" t="s">
        <v>603</v>
      </c>
      <c r="AW69" s="375" t="s">
        <v>609</v>
      </c>
      <c r="AX69" s="375" t="s">
        <v>604</v>
      </c>
      <c r="AY69" s="375" t="s">
        <v>608</v>
      </c>
    </row>
    <row r="70" spans="2:65" s="311" customFormat="1" ht="13.9" customHeight="1">
      <c r="B70" s="315"/>
      <c r="C70" s="366" t="s">
        <v>851</v>
      </c>
      <c r="D70" s="366" t="s">
        <v>606</v>
      </c>
      <c r="E70" s="367" t="s">
        <v>940</v>
      </c>
      <c r="F70" s="455" t="s">
        <v>939</v>
      </c>
      <c r="G70" s="456"/>
      <c r="H70" s="456"/>
      <c r="I70" s="456"/>
      <c r="J70" s="368" t="s">
        <v>296</v>
      </c>
      <c r="K70" s="369">
        <v>1</v>
      </c>
      <c r="L70" s="457"/>
      <c r="M70" s="458"/>
      <c r="N70" s="459">
        <f>ROUND($L$70*$K$70,2)</f>
        <v>0</v>
      </c>
      <c r="O70" s="456"/>
      <c r="P70" s="456"/>
      <c r="Q70" s="456"/>
      <c r="R70" s="316"/>
      <c r="T70" s="370"/>
      <c r="U70" s="371" t="s">
        <v>605</v>
      </c>
      <c r="W70" s="372">
        <f>$V$70*$K$70</f>
        <v>0</v>
      </c>
      <c r="X70" s="372">
        <v>1.7000000000000001E-4</v>
      </c>
      <c r="Y70" s="372">
        <f>$X$70*$K$70</f>
        <v>1.7000000000000001E-4</v>
      </c>
      <c r="Z70" s="372">
        <v>0</v>
      </c>
      <c r="AA70" s="373">
        <f>$Z$70*$K$70</f>
        <v>0</v>
      </c>
      <c r="AR70" s="311" t="s">
        <v>612</v>
      </c>
      <c r="AT70" s="311" t="s">
        <v>606</v>
      </c>
      <c r="AU70" s="311" t="s">
        <v>603</v>
      </c>
      <c r="AY70" s="311" t="s">
        <v>608</v>
      </c>
      <c r="BE70" s="334">
        <f>IF($U$70="základní",$N$70,0)</f>
        <v>0</v>
      </c>
      <c r="BF70" s="334">
        <f>IF($U$70="snížená",$N$70,0)</f>
        <v>0</v>
      </c>
      <c r="BG70" s="334">
        <f>IF($U$70="zákl. přenesená",$N$70,0)</f>
        <v>0</v>
      </c>
      <c r="BH70" s="334">
        <f>IF($U$70="sníž. přenesená",$N$70,0)</f>
        <v>0</v>
      </c>
      <c r="BI70" s="334">
        <f>IF($U$70="nulová",$N$70,0)</f>
        <v>0</v>
      </c>
      <c r="BJ70" s="311" t="s">
        <v>603</v>
      </c>
      <c r="BK70" s="334">
        <f>ROUND($L$70*$K$70,2)</f>
        <v>0</v>
      </c>
      <c r="BL70" s="311" t="s">
        <v>612</v>
      </c>
      <c r="BM70" s="311" t="s">
        <v>938</v>
      </c>
    </row>
    <row r="71" spans="2:65" s="311" customFormat="1" ht="16.149999999999999" customHeight="1">
      <c r="B71" s="374"/>
      <c r="E71" s="375"/>
      <c r="F71" s="467" t="s">
        <v>604</v>
      </c>
      <c r="G71" s="468"/>
      <c r="H71" s="468"/>
      <c r="I71" s="468"/>
      <c r="K71" s="376">
        <v>1</v>
      </c>
      <c r="R71" s="377"/>
      <c r="T71" s="378"/>
      <c r="AA71" s="379"/>
      <c r="AT71" s="375" t="s">
        <v>610</v>
      </c>
      <c r="AU71" s="375" t="s">
        <v>603</v>
      </c>
      <c r="AV71" s="375" t="s">
        <v>603</v>
      </c>
      <c r="AW71" s="375" t="s">
        <v>609</v>
      </c>
      <c r="AX71" s="375" t="s">
        <v>604</v>
      </c>
      <c r="AY71" s="375" t="s">
        <v>608</v>
      </c>
    </row>
    <row r="72" spans="2:65" s="311" customFormat="1" ht="24" customHeight="1">
      <c r="B72" s="315"/>
      <c r="C72" s="366" t="s">
        <v>612</v>
      </c>
      <c r="D72" s="366" t="s">
        <v>606</v>
      </c>
      <c r="E72" s="367" t="s">
        <v>937</v>
      </c>
      <c r="F72" s="455" t="s">
        <v>936</v>
      </c>
      <c r="G72" s="456"/>
      <c r="H72" s="456"/>
      <c r="I72" s="456"/>
      <c r="J72" s="368" t="s">
        <v>61</v>
      </c>
      <c r="K72" s="369">
        <v>3.2000000000000001E-2</v>
      </c>
      <c r="L72" s="457"/>
      <c r="M72" s="458"/>
      <c r="N72" s="459">
        <f>ROUND($L$72*$K$72,2)</f>
        <v>0</v>
      </c>
      <c r="O72" s="456"/>
      <c r="P72" s="456"/>
      <c r="Q72" s="456"/>
      <c r="R72" s="316"/>
      <c r="T72" s="370"/>
      <c r="U72" s="371" t="s">
        <v>605</v>
      </c>
      <c r="W72" s="372">
        <f>$V$72*$K$72</f>
        <v>0</v>
      </c>
      <c r="X72" s="372">
        <v>0</v>
      </c>
      <c r="Y72" s="372">
        <f>$X$72*$K$72</f>
        <v>0</v>
      </c>
      <c r="Z72" s="372">
        <v>0</v>
      </c>
      <c r="AA72" s="373">
        <f>$Z$72*$K$72</f>
        <v>0</v>
      </c>
      <c r="AR72" s="311" t="s">
        <v>612</v>
      </c>
      <c r="AT72" s="311" t="s">
        <v>606</v>
      </c>
      <c r="AU72" s="311" t="s">
        <v>603</v>
      </c>
      <c r="AY72" s="311" t="s">
        <v>608</v>
      </c>
      <c r="BE72" s="334">
        <f>IF($U$72="základní",$N$72,0)</f>
        <v>0</v>
      </c>
      <c r="BF72" s="334">
        <f>IF($U$72="snížená",$N$72,0)</f>
        <v>0</v>
      </c>
      <c r="BG72" s="334">
        <f>IF($U$72="zákl. přenesená",$N$72,0)</f>
        <v>0</v>
      </c>
      <c r="BH72" s="334">
        <f>IF($U$72="sníž. přenesená",$N$72,0)</f>
        <v>0</v>
      </c>
      <c r="BI72" s="334">
        <f>IF($U$72="nulová",$N$72,0)</f>
        <v>0</v>
      </c>
      <c r="BJ72" s="311" t="s">
        <v>603</v>
      </c>
      <c r="BK72" s="334">
        <f>ROUND($L$72*$K$72,2)</f>
        <v>0</v>
      </c>
      <c r="BL72" s="311" t="s">
        <v>612</v>
      </c>
      <c r="BM72" s="311" t="s">
        <v>935</v>
      </c>
    </row>
    <row r="73" spans="2:65" s="311" customFormat="1" ht="7.9" customHeight="1">
      <c r="B73" s="338"/>
      <c r="C73" s="339"/>
      <c r="D73" s="339"/>
      <c r="E73" s="339"/>
      <c r="F73" s="339"/>
      <c r="G73" s="339"/>
      <c r="H73" s="339"/>
      <c r="I73" s="339"/>
      <c r="J73" s="339"/>
      <c r="K73" s="339"/>
      <c r="L73" s="339"/>
      <c r="M73" s="339"/>
      <c r="N73" s="339"/>
      <c r="O73" s="339"/>
      <c r="P73" s="339"/>
      <c r="Q73" s="339"/>
      <c r="R73" s="340"/>
    </row>
    <row r="184" s="341" customFormat="1" ht="12.6" customHeight="1"/>
  </sheetData>
  <sheetProtection password="8879" sheet="1" objects="1" scenarios="1"/>
  <mergeCells count="91">
    <mergeCell ref="F71:I71"/>
    <mergeCell ref="F72:I72"/>
    <mergeCell ref="L72:M72"/>
    <mergeCell ref="N72:Q72"/>
    <mergeCell ref="F67:I67"/>
    <mergeCell ref="F68:I68"/>
    <mergeCell ref="L68:M68"/>
    <mergeCell ref="N68:Q68"/>
    <mergeCell ref="F69:I69"/>
    <mergeCell ref="F70:I70"/>
    <mergeCell ref="L70:M70"/>
    <mergeCell ref="N70:Q70"/>
    <mergeCell ref="F66:I66"/>
    <mergeCell ref="L66:M66"/>
    <mergeCell ref="N66:Q66"/>
    <mergeCell ref="F59:I59"/>
    <mergeCell ref="F60:I60"/>
    <mergeCell ref="L60:M60"/>
    <mergeCell ref="N60:Q60"/>
    <mergeCell ref="F61:I61"/>
    <mergeCell ref="F62:I62"/>
    <mergeCell ref="L62:M62"/>
    <mergeCell ref="N62:Q62"/>
    <mergeCell ref="F63:I63"/>
    <mergeCell ref="F64:I64"/>
    <mergeCell ref="L64:M64"/>
    <mergeCell ref="N64:Q64"/>
    <mergeCell ref="F65:I65"/>
    <mergeCell ref="F58:I58"/>
    <mergeCell ref="L58:M58"/>
    <mergeCell ref="N58:Q58"/>
    <mergeCell ref="F51:I51"/>
    <mergeCell ref="F52:I52"/>
    <mergeCell ref="L52:M52"/>
    <mergeCell ref="N52:Q52"/>
    <mergeCell ref="F53:I53"/>
    <mergeCell ref="F54:I54"/>
    <mergeCell ref="L54:M54"/>
    <mergeCell ref="N54:Q54"/>
    <mergeCell ref="F55:I55"/>
    <mergeCell ref="F56:I56"/>
    <mergeCell ref="L56:M56"/>
    <mergeCell ref="N56:Q56"/>
    <mergeCell ref="F57:I57"/>
    <mergeCell ref="F50:I50"/>
    <mergeCell ref="L50:M50"/>
    <mergeCell ref="N50:Q50"/>
    <mergeCell ref="F44:I44"/>
    <mergeCell ref="L44:M44"/>
    <mergeCell ref="N44:Q44"/>
    <mergeCell ref="F45:I45"/>
    <mergeCell ref="F46:I46"/>
    <mergeCell ref="L46:M46"/>
    <mergeCell ref="N46:Q46"/>
    <mergeCell ref="F47:I47"/>
    <mergeCell ref="F48:I48"/>
    <mergeCell ref="L48:M48"/>
    <mergeCell ref="N48:Q48"/>
    <mergeCell ref="F49:I49"/>
    <mergeCell ref="F43:I43"/>
    <mergeCell ref="M35:Q35"/>
    <mergeCell ref="M36:Q36"/>
    <mergeCell ref="F38:I38"/>
    <mergeCell ref="L38:M38"/>
    <mergeCell ref="N38:Q38"/>
    <mergeCell ref="N39:Q39"/>
    <mergeCell ref="N40:Q40"/>
    <mergeCell ref="N41:Q41"/>
    <mergeCell ref="F42:I42"/>
    <mergeCell ref="L42:M42"/>
    <mergeCell ref="N42:Q42"/>
    <mergeCell ref="M33:P33"/>
    <mergeCell ref="D19:H19"/>
    <mergeCell ref="N19:Q19"/>
    <mergeCell ref="N18:Q18"/>
    <mergeCell ref="M10:Q10"/>
    <mergeCell ref="C12:G12"/>
    <mergeCell ref="N12:Q12"/>
    <mergeCell ref="N14:Q14"/>
    <mergeCell ref="N15:Q15"/>
    <mergeCell ref="N16:Q16"/>
    <mergeCell ref="N20:Q20"/>
    <mergeCell ref="L22:Q22"/>
    <mergeCell ref="C28:Q28"/>
    <mergeCell ref="F30:P30"/>
    <mergeCell ref="F31:P31"/>
    <mergeCell ref="C2:Q2"/>
    <mergeCell ref="F4:P4"/>
    <mergeCell ref="F5:P5"/>
    <mergeCell ref="M7:P7"/>
    <mergeCell ref="M9:Q9"/>
  </mergeCells>
  <dataValidations disablePrompts="1" count="2">
    <dataValidation type="list" allowBlank="1" showInputMessage="1" showErrorMessage="1" error="Povoleny jsou hodnoty základní, snížená, zákl. přenesená, sníž. přenesená, nulová." sqref="U65604:U65609 JQ65604:JQ65609 TM65604:TM65609 ADI65604:ADI65609 ANE65604:ANE65609 AXA65604:AXA65609 BGW65604:BGW65609 BQS65604:BQS65609 CAO65604:CAO65609 CKK65604:CKK65609 CUG65604:CUG65609 DEC65604:DEC65609 DNY65604:DNY65609 DXU65604:DXU65609 EHQ65604:EHQ65609 ERM65604:ERM65609 FBI65604:FBI65609 FLE65604:FLE65609 FVA65604:FVA65609 GEW65604:GEW65609 GOS65604:GOS65609 GYO65604:GYO65609 HIK65604:HIK65609 HSG65604:HSG65609 ICC65604:ICC65609 ILY65604:ILY65609 IVU65604:IVU65609 JFQ65604:JFQ65609 JPM65604:JPM65609 JZI65604:JZI65609 KJE65604:KJE65609 KTA65604:KTA65609 LCW65604:LCW65609 LMS65604:LMS65609 LWO65604:LWO65609 MGK65604:MGK65609 MQG65604:MQG65609 NAC65604:NAC65609 NJY65604:NJY65609 NTU65604:NTU65609 ODQ65604:ODQ65609 ONM65604:ONM65609 OXI65604:OXI65609 PHE65604:PHE65609 PRA65604:PRA65609 QAW65604:QAW65609 QKS65604:QKS65609 QUO65604:QUO65609 REK65604:REK65609 ROG65604:ROG65609 RYC65604:RYC65609 SHY65604:SHY65609 SRU65604:SRU65609 TBQ65604:TBQ65609 TLM65604:TLM65609 TVI65604:TVI65609 UFE65604:UFE65609 UPA65604:UPA65609 UYW65604:UYW65609 VIS65604:VIS65609 VSO65604:VSO65609 WCK65604:WCK65609 WMG65604:WMG65609 WWC65604:WWC65609 U131140:U131145 JQ131140:JQ131145 TM131140:TM131145 ADI131140:ADI131145 ANE131140:ANE131145 AXA131140:AXA131145 BGW131140:BGW131145 BQS131140:BQS131145 CAO131140:CAO131145 CKK131140:CKK131145 CUG131140:CUG131145 DEC131140:DEC131145 DNY131140:DNY131145 DXU131140:DXU131145 EHQ131140:EHQ131145 ERM131140:ERM131145 FBI131140:FBI131145 FLE131140:FLE131145 FVA131140:FVA131145 GEW131140:GEW131145 GOS131140:GOS131145 GYO131140:GYO131145 HIK131140:HIK131145 HSG131140:HSG131145 ICC131140:ICC131145 ILY131140:ILY131145 IVU131140:IVU131145 JFQ131140:JFQ131145 JPM131140:JPM131145 JZI131140:JZI131145 KJE131140:KJE131145 KTA131140:KTA131145 LCW131140:LCW131145 LMS131140:LMS131145 LWO131140:LWO131145 MGK131140:MGK131145 MQG131140:MQG131145 NAC131140:NAC131145 NJY131140:NJY131145 NTU131140:NTU131145 ODQ131140:ODQ131145 ONM131140:ONM131145 OXI131140:OXI131145 PHE131140:PHE131145 PRA131140:PRA131145 QAW131140:QAW131145 QKS131140:QKS131145 QUO131140:QUO131145 REK131140:REK131145 ROG131140:ROG131145 RYC131140:RYC131145 SHY131140:SHY131145 SRU131140:SRU131145 TBQ131140:TBQ131145 TLM131140:TLM131145 TVI131140:TVI131145 UFE131140:UFE131145 UPA131140:UPA131145 UYW131140:UYW131145 VIS131140:VIS131145 VSO131140:VSO131145 WCK131140:WCK131145 WMG131140:WMG131145 WWC131140:WWC131145 U196676:U196681 JQ196676:JQ196681 TM196676:TM196681 ADI196676:ADI196681 ANE196676:ANE196681 AXA196676:AXA196681 BGW196676:BGW196681 BQS196676:BQS196681 CAO196676:CAO196681 CKK196676:CKK196681 CUG196676:CUG196681 DEC196676:DEC196681 DNY196676:DNY196681 DXU196676:DXU196681 EHQ196676:EHQ196681 ERM196676:ERM196681 FBI196676:FBI196681 FLE196676:FLE196681 FVA196676:FVA196681 GEW196676:GEW196681 GOS196676:GOS196681 GYO196676:GYO196681 HIK196676:HIK196681 HSG196676:HSG196681 ICC196676:ICC196681 ILY196676:ILY196681 IVU196676:IVU196681 JFQ196676:JFQ196681 JPM196676:JPM196681 JZI196676:JZI196681 KJE196676:KJE196681 KTA196676:KTA196681 LCW196676:LCW196681 LMS196676:LMS196681 LWO196676:LWO196681 MGK196676:MGK196681 MQG196676:MQG196681 NAC196676:NAC196681 NJY196676:NJY196681 NTU196676:NTU196681 ODQ196676:ODQ196681 ONM196676:ONM196681 OXI196676:OXI196681 PHE196676:PHE196681 PRA196676:PRA196681 QAW196676:QAW196681 QKS196676:QKS196681 QUO196676:QUO196681 REK196676:REK196681 ROG196676:ROG196681 RYC196676:RYC196681 SHY196676:SHY196681 SRU196676:SRU196681 TBQ196676:TBQ196681 TLM196676:TLM196681 TVI196676:TVI196681 UFE196676:UFE196681 UPA196676:UPA196681 UYW196676:UYW196681 VIS196676:VIS196681 VSO196676:VSO196681 WCK196676:WCK196681 WMG196676:WMG196681 WWC196676:WWC196681 U262212:U262217 JQ262212:JQ262217 TM262212:TM262217 ADI262212:ADI262217 ANE262212:ANE262217 AXA262212:AXA262217 BGW262212:BGW262217 BQS262212:BQS262217 CAO262212:CAO262217 CKK262212:CKK262217 CUG262212:CUG262217 DEC262212:DEC262217 DNY262212:DNY262217 DXU262212:DXU262217 EHQ262212:EHQ262217 ERM262212:ERM262217 FBI262212:FBI262217 FLE262212:FLE262217 FVA262212:FVA262217 GEW262212:GEW262217 GOS262212:GOS262217 GYO262212:GYO262217 HIK262212:HIK262217 HSG262212:HSG262217 ICC262212:ICC262217 ILY262212:ILY262217 IVU262212:IVU262217 JFQ262212:JFQ262217 JPM262212:JPM262217 JZI262212:JZI262217 KJE262212:KJE262217 KTA262212:KTA262217 LCW262212:LCW262217 LMS262212:LMS262217 LWO262212:LWO262217 MGK262212:MGK262217 MQG262212:MQG262217 NAC262212:NAC262217 NJY262212:NJY262217 NTU262212:NTU262217 ODQ262212:ODQ262217 ONM262212:ONM262217 OXI262212:OXI262217 PHE262212:PHE262217 PRA262212:PRA262217 QAW262212:QAW262217 QKS262212:QKS262217 QUO262212:QUO262217 REK262212:REK262217 ROG262212:ROG262217 RYC262212:RYC262217 SHY262212:SHY262217 SRU262212:SRU262217 TBQ262212:TBQ262217 TLM262212:TLM262217 TVI262212:TVI262217 UFE262212:UFE262217 UPA262212:UPA262217 UYW262212:UYW262217 VIS262212:VIS262217 VSO262212:VSO262217 WCK262212:WCK262217 WMG262212:WMG262217 WWC262212:WWC262217 U327748:U327753 JQ327748:JQ327753 TM327748:TM327753 ADI327748:ADI327753 ANE327748:ANE327753 AXA327748:AXA327753 BGW327748:BGW327753 BQS327748:BQS327753 CAO327748:CAO327753 CKK327748:CKK327753 CUG327748:CUG327753 DEC327748:DEC327753 DNY327748:DNY327753 DXU327748:DXU327753 EHQ327748:EHQ327753 ERM327748:ERM327753 FBI327748:FBI327753 FLE327748:FLE327753 FVA327748:FVA327753 GEW327748:GEW327753 GOS327748:GOS327753 GYO327748:GYO327753 HIK327748:HIK327753 HSG327748:HSG327753 ICC327748:ICC327753 ILY327748:ILY327753 IVU327748:IVU327753 JFQ327748:JFQ327753 JPM327748:JPM327753 JZI327748:JZI327753 KJE327748:KJE327753 KTA327748:KTA327753 LCW327748:LCW327753 LMS327748:LMS327753 LWO327748:LWO327753 MGK327748:MGK327753 MQG327748:MQG327753 NAC327748:NAC327753 NJY327748:NJY327753 NTU327748:NTU327753 ODQ327748:ODQ327753 ONM327748:ONM327753 OXI327748:OXI327753 PHE327748:PHE327753 PRA327748:PRA327753 QAW327748:QAW327753 QKS327748:QKS327753 QUO327748:QUO327753 REK327748:REK327753 ROG327748:ROG327753 RYC327748:RYC327753 SHY327748:SHY327753 SRU327748:SRU327753 TBQ327748:TBQ327753 TLM327748:TLM327753 TVI327748:TVI327753 UFE327748:UFE327753 UPA327748:UPA327753 UYW327748:UYW327753 VIS327748:VIS327753 VSO327748:VSO327753 WCK327748:WCK327753 WMG327748:WMG327753 WWC327748:WWC327753 U393284:U393289 JQ393284:JQ393289 TM393284:TM393289 ADI393284:ADI393289 ANE393284:ANE393289 AXA393284:AXA393289 BGW393284:BGW393289 BQS393284:BQS393289 CAO393284:CAO393289 CKK393284:CKK393289 CUG393284:CUG393289 DEC393284:DEC393289 DNY393284:DNY393289 DXU393284:DXU393289 EHQ393284:EHQ393289 ERM393284:ERM393289 FBI393284:FBI393289 FLE393284:FLE393289 FVA393284:FVA393289 GEW393284:GEW393289 GOS393284:GOS393289 GYO393284:GYO393289 HIK393284:HIK393289 HSG393284:HSG393289 ICC393284:ICC393289 ILY393284:ILY393289 IVU393284:IVU393289 JFQ393284:JFQ393289 JPM393284:JPM393289 JZI393284:JZI393289 KJE393284:KJE393289 KTA393284:KTA393289 LCW393284:LCW393289 LMS393284:LMS393289 LWO393284:LWO393289 MGK393284:MGK393289 MQG393284:MQG393289 NAC393284:NAC393289 NJY393284:NJY393289 NTU393284:NTU393289 ODQ393284:ODQ393289 ONM393284:ONM393289 OXI393284:OXI393289 PHE393284:PHE393289 PRA393284:PRA393289 QAW393284:QAW393289 QKS393284:QKS393289 QUO393284:QUO393289 REK393284:REK393289 ROG393284:ROG393289 RYC393284:RYC393289 SHY393284:SHY393289 SRU393284:SRU393289 TBQ393284:TBQ393289 TLM393284:TLM393289 TVI393284:TVI393289 UFE393284:UFE393289 UPA393284:UPA393289 UYW393284:UYW393289 VIS393284:VIS393289 VSO393284:VSO393289 WCK393284:WCK393289 WMG393284:WMG393289 WWC393284:WWC393289 U458820:U458825 JQ458820:JQ458825 TM458820:TM458825 ADI458820:ADI458825 ANE458820:ANE458825 AXA458820:AXA458825 BGW458820:BGW458825 BQS458820:BQS458825 CAO458820:CAO458825 CKK458820:CKK458825 CUG458820:CUG458825 DEC458820:DEC458825 DNY458820:DNY458825 DXU458820:DXU458825 EHQ458820:EHQ458825 ERM458820:ERM458825 FBI458820:FBI458825 FLE458820:FLE458825 FVA458820:FVA458825 GEW458820:GEW458825 GOS458820:GOS458825 GYO458820:GYO458825 HIK458820:HIK458825 HSG458820:HSG458825 ICC458820:ICC458825 ILY458820:ILY458825 IVU458820:IVU458825 JFQ458820:JFQ458825 JPM458820:JPM458825 JZI458820:JZI458825 KJE458820:KJE458825 KTA458820:KTA458825 LCW458820:LCW458825 LMS458820:LMS458825 LWO458820:LWO458825 MGK458820:MGK458825 MQG458820:MQG458825 NAC458820:NAC458825 NJY458820:NJY458825 NTU458820:NTU458825 ODQ458820:ODQ458825 ONM458820:ONM458825 OXI458820:OXI458825 PHE458820:PHE458825 PRA458820:PRA458825 QAW458820:QAW458825 QKS458820:QKS458825 QUO458820:QUO458825 REK458820:REK458825 ROG458820:ROG458825 RYC458820:RYC458825 SHY458820:SHY458825 SRU458820:SRU458825 TBQ458820:TBQ458825 TLM458820:TLM458825 TVI458820:TVI458825 UFE458820:UFE458825 UPA458820:UPA458825 UYW458820:UYW458825 VIS458820:VIS458825 VSO458820:VSO458825 WCK458820:WCK458825 WMG458820:WMG458825 WWC458820:WWC458825 U524356:U524361 JQ524356:JQ524361 TM524356:TM524361 ADI524356:ADI524361 ANE524356:ANE524361 AXA524356:AXA524361 BGW524356:BGW524361 BQS524356:BQS524361 CAO524356:CAO524361 CKK524356:CKK524361 CUG524356:CUG524361 DEC524356:DEC524361 DNY524356:DNY524361 DXU524356:DXU524361 EHQ524356:EHQ524361 ERM524356:ERM524361 FBI524356:FBI524361 FLE524356:FLE524361 FVA524356:FVA524361 GEW524356:GEW524361 GOS524356:GOS524361 GYO524356:GYO524361 HIK524356:HIK524361 HSG524356:HSG524361 ICC524356:ICC524361 ILY524356:ILY524361 IVU524356:IVU524361 JFQ524356:JFQ524361 JPM524356:JPM524361 JZI524356:JZI524361 KJE524356:KJE524361 KTA524356:KTA524361 LCW524356:LCW524361 LMS524356:LMS524361 LWO524356:LWO524361 MGK524356:MGK524361 MQG524356:MQG524361 NAC524356:NAC524361 NJY524356:NJY524361 NTU524356:NTU524361 ODQ524356:ODQ524361 ONM524356:ONM524361 OXI524356:OXI524361 PHE524356:PHE524361 PRA524356:PRA524361 QAW524356:QAW524361 QKS524356:QKS524361 QUO524356:QUO524361 REK524356:REK524361 ROG524356:ROG524361 RYC524356:RYC524361 SHY524356:SHY524361 SRU524356:SRU524361 TBQ524356:TBQ524361 TLM524356:TLM524361 TVI524356:TVI524361 UFE524356:UFE524361 UPA524356:UPA524361 UYW524356:UYW524361 VIS524356:VIS524361 VSO524356:VSO524361 WCK524356:WCK524361 WMG524356:WMG524361 WWC524356:WWC524361 U589892:U589897 JQ589892:JQ589897 TM589892:TM589897 ADI589892:ADI589897 ANE589892:ANE589897 AXA589892:AXA589897 BGW589892:BGW589897 BQS589892:BQS589897 CAO589892:CAO589897 CKK589892:CKK589897 CUG589892:CUG589897 DEC589892:DEC589897 DNY589892:DNY589897 DXU589892:DXU589897 EHQ589892:EHQ589897 ERM589892:ERM589897 FBI589892:FBI589897 FLE589892:FLE589897 FVA589892:FVA589897 GEW589892:GEW589897 GOS589892:GOS589897 GYO589892:GYO589897 HIK589892:HIK589897 HSG589892:HSG589897 ICC589892:ICC589897 ILY589892:ILY589897 IVU589892:IVU589897 JFQ589892:JFQ589897 JPM589892:JPM589897 JZI589892:JZI589897 KJE589892:KJE589897 KTA589892:KTA589897 LCW589892:LCW589897 LMS589892:LMS589897 LWO589892:LWO589897 MGK589892:MGK589897 MQG589892:MQG589897 NAC589892:NAC589897 NJY589892:NJY589897 NTU589892:NTU589897 ODQ589892:ODQ589897 ONM589892:ONM589897 OXI589892:OXI589897 PHE589892:PHE589897 PRA589892:PRA589897 QAW589892:QAW589897 QKS589892:QKS589897 QUO589892:QUO589897 REK589892:REK589897 ROG589892:ROG589897 RYC589892:RYC589897 SHY589892:SHY589897 SRU589892:SRU589897 TBQ589892:TBQ589897 TLM589892:TLM589897 TVI589892:TVI589897 UFE589892:UFE589897 UPA589892:UPA589897 UYW589892:UYW589897 VIS589892:VIS589897 VSO589892:VSO589897 WCK589892:WCK589897 WMG589892:WMG589897 WWC589892:WWC589897 U655428:U655433 JQ655428:JQ655433 TM655428:TM655433 ADI655428:ADI655433 ANE655428:ANE655433 AXA655428:AXA655433 BGW655428:BGW655433 BQS655428:BQS655433 CAO655428:CAO655433 CKK655428:CKK655433 CUG655428:CUG655433 DEC655428:DEC655433 DNY655428:DNY655433 DXU655428:DXU655433 EHQ655428:EHQ655433 ERM655428:ERM655433 FBI655428:FBI655433 FLE655428:FLE655433 FVA655428:FVA655433 GEW655428:GEW655433 GOS655428:GOS655433 GYO655428:GYO655433 HIK655428:HIK655433 HSG655428:HSG655433 ICC655428:ICC655433 ILY655428:ILY655433 IVU655428:IVU655433 JFQ655428:JFQ655433 JPM655428:JPM655433 JZI655428:JZI655433 KJE655428:KJE655433 KTA655428:KTA655433 LCW655428:LCW655433 LMS655428:LMS655433 LWO655428:LWO655433 MGK655428:MGK655433 MQG655428:MQG655433 NAC655428:NAC655433 NJY655428:NJY655433 NTU655428:NTU655433 ODQ655428:ODQ655433 ONM655428:ONM655433 OXI655428:OXI655433 PHE655428:PHE655433 PRA655428:PRA655433 QAW655428:QAW655433 QKS655428:QKS655433 QUO655428:QUO655433 REK655428:REK655433 ROG655428:ROG655433 RYC655428:RYC655433 SHY655428:SHY655433 SRU655428:SRU655433 TBQ655428:TBQ655433 TLM655428:TLM655433 TVI655428:TVI655433 UFE655428:UFE655433 UPA655428:UPA655433 UYW655428:UYW655433 VIS655428:VIS655433 VSO655428:VSO655433 WCK655428:WCK655433 WMG655428:WMG655433 WWC655428:WWC655433 U720964:U720969 JQ720964:JQ720969 TM720964:TM720969 ADI720964:ADI720969 ANE720964:ANE720969 AXA720964:AXA720969 BGW720964:BGW720969 BQS720964:BQS720969 CAO720964:CAO720969 CKK720964:CKK720969 CUG720964:CUG720969 DEC720964:DEC720969 DNY720964:DNY720969 DXU720964:DXU720969 EHQ720964:EHQ720969 ERM720964:ERM720969 FBI720964:FBI720969 FLE720964:FLE720969 FVA720964:FVA720969 GEW720964:GEW720969 GOS720964:GOS720969 GYO720964:GYO720969 HIK720964:HIK720969 HSG720964:HSG720969 ICC720964:ICC720969 ILY720964:ILY720969 IVU720964:IVU720969 JFQ720964:JFQ720969 JPM720964:JPM720969 JZI720964:JZI720969 KJE720964:KJE720969 KTA720964:KTA720969 LCW720964:LCW720969 LMS720964:LMS720969 LWO720964:LWO720969 MGK720964:MGK720969 MQG720964:MQG720969 NAC720964:NAC720969 NJY720964:NJY720969 NTU720964:NTU720969 ODQ720964:ODQ720969 ONM720964:ONM720969 OXI720964:OXI720969 PHE720964:PHE720969 PRA720964:PRA720969 QAW720964:QAW720969 QKS720964:QKS720969 QUO720964:QUO720969 REK720964:REK720969 ROG720964:ROG720969 RYC720964:RYC720969 SHY720964:SHY720969 SRU720964:SRU720969 TBQ720964:TBQ720969 TLM720964:TLM720969 TVI720964:TVI720969 UFE720964:UFE720969 UPA720964:UPA720969 UYW720964:UYW720969 VIS720964:VIS720969 VSO720964:VSO720969 WCK720964:WCK720969 WMG720964:WMG720969 WWC720964:WWC720969 U786500:U786505 JQ786500:JQ786505 TM786500:TM786505 ADI786500:ADI786505 ANE786500:ANE786505 AXA786500:AXA786505 BGW786500:BGW786505 BQS786500:BQS786505 CAO786500:CAO786505 CKK786500:CKK786505 CUG786500:CUG786505 DEC786500:DEC786505 DNY786500:DNY786505 DXU786500:DXU786505 EHQ786500:EHQ786505 ERM786500:ERM786505 FBI786500:FBI786505 FLE786500:FLE786505 FVA786500:FVA786505 GEW786500:GEW786505 GOS786500:GOS786505 GYO786500:GYO786505 HIK786500:HIK786505 HSG786500:HSG786505 ICC786500:ICC786505 ILY786500:ILY786505 IVU786500:IVU786505 JFQ786500:JFQ786505 JPM786500:JPM786505 JZI786500:JZI786505 KJE786500:KJE786505 KTA786500:KTA786505 LCW786500:LCW786505 LMS786500:LMS786505 LWO786500:LWO786505 MGK786500:MGK786505 MQG786500:MQG786505 NAC786500:NAC786505 NJY786500:NJY786505 NTU786500:NTU786505 ODQ786500:ODQ786505 ONM786500:ONM786505 OXI786500:OXI786505 PHE786500:PHE786505 PRA786500:PRA786505 QAW786500:QAW786505 QKS786500:QKS786505 QUO786500:QUO786505 REK786500:REK786505 ROG786500:ROG786505 RYC786500:RYC786505 SHY786500:SHY786505 SRU786500:SRU786505 TBQ786500:TBQ786505 TLM786500:TLM786505 TVI786500:TVI786505 UFE786500:UFE786505 UPA786500:UPA786505 UYW786500:UYW786505 VIS786500:VIS786505 VSO786500:VSO786505 WCK786500:WCK786505 WMG786500:WMG786505 WWC786500:WWC786505 U852036:U852041 JQ852036:JQ852041 TM852036:TM852041 ADI852036:ADI852041 ANE852036:ANE852041 AXA852036:AXA852041 BGW852036:BGW852041 BQS852036:BQS852041 CAO852036:CAO852041 CKK852036:CKK852041 CUG852036:CUG852041 DEC852036:DEC852041 DNY852036:DNY852041 DXU852036:DXU852041 EHQ852036:EHQ852041 ERM852036:ERM852041 FBI852036:FBI852041 FLE852036:FLE852041 FVA852036:FVA852041 GEW852036:GEW852041 GOS852036:GOS852041 GYO852036:GYO852041 HIK852036:HIK852041 HSG852036:HSG852041 ICC852036:ICC852041 ILY852036:ILY852041 IVU852036:IVU852041 JFQ852036:JFQ852041 JPM852036:JPM852041 JZI852036:JZI852041 KJE852036:KJE852041 KTA852036:KTA852041 LCW852036:LCW852041 LMS852036:LMS852041 LWO852036:LWO852041 MGK852036:MGK852041 MQG852036:MQG852041 NAC852036:NAC852041 NJY852036:NJY852041 NTU852036:NTU852041 ODQ852036:ODQ852041 ONM852036:ONM852041 OXI852036:OXI852041 PHE852036:PHE852041 PRA852036:PRA852041 QAW852036:QAW852041 QKS852036:QKS852041 QUO852036:QUO852041 REK852036:REK852041 ROG852036:ROG852041 RYC852036:RYC852041 SHY852036:SHY852041 SRU852036:SRU852041 TBQ852036:TBQ852041 TLM852036:TLM852041 TVI852036:TVI852041 UFE852036:UFE852041 UPA852036:UPA852041 UYW852036:UYW852041 VIS852036:VIS852041 VSO852036:VSO852041 WCK852036:WCK852041 WMG852036:WMG852041 WWC852036:WWC852041 U917572:U917577 JQ917572:JQ917577 TM917572:TM917577 ADI917572:ADI917577 ANE917572:ANE917577 AXA917572:AXA917577 BGW917572:BGW917577 BQS917572:BQS917577 CAO917572:CAO917577 CKK917572:CKK917577 CUG917572:CUG917577 DEC917572:DEC917577 DNY917572:DNY917577 DXU917572:DXU917577 EHQ917572:EHQ917577 ERM917572:ERM917577 FBI917572:FBI917577 FLE917572:FLE917577 FVA917572:FVA917577 GEW917572:GEW917577 GOS917572:GOS917577 GYO917572:GYO917577 HIK917572:HIK917577 HSG917572:HSG917577 ICC917572:ICC917577 ILY917572:ILY917577 IVU917572:IVU917577 JFQ917572:JFQ917577 JPM917572:JPM917577 JZI917572:JZI917577 KJE917572:KJE917577 KTA917572:KTA917577 LCW917572:LCW917577 LMS917572:LMS917577 LWO917572:LWO917577 MGK917572:MGK917577 MQG917572:MQG917577 NAC917572:NAC917577 NJY917572:NJY917577 NTU917572:NTU917577 ODQ917572:ODQ917577 ONM917572:ONM917577 OXI917572:OXI917577 PHE917572:PHE917577 PRA917572:PRA917577 QAW917572:QAW917577 QKS917572:QKS917577 QUO917572:QUO917577 REK917572:REK917577 ROG917572:ROG917577 RYC917572:RYC917577 SHY917572:SHY917577 SRU917572:SRU917577 TBQ917572:TBQ917577 TLM917572:TLM917577 TVI917572:TVI917577 UFE917572:UFE917577 UPA917572:UPA917577 UYW917572:UYW917577 VIS917572:VIS917577 VSO917572:VSO917577 WCK917572:WCK917577 WMG917572:WMG917577 WWC917572:WWC917577 U983108:U983113 JQ983108:JQ983113 TM983108:TM983113 ADI983108:ADI983113 ANE983108:ANE983113 AXA983108:AXA983113 BGW983108:BGW983113 BQS983108:BQS983113 CAO983108:CAO983113 CKK983108:CKK983113 CUG983108:CUG983113 DEC983108:DEC983113 DNY983108:DNY983113 DXU983108:DXU983113 EHQ983108:EHQ983113 ERM983108:ERM983113 FBI983108:FBI983113 FLE983108:FLE983113 FVA983108:FVA983113 GEW983108:GEW983113 GOS983108:GOS983113 GYO983108:GYO983113 HIK983108:HIK983113 HSG983108:HSG983113 ICC983108:ICC983113 ILY983108:ILY983113 IVU983108:IVU983113 JFQ983108:JFQ983113 JPM983108:JPM983113 JZI983108:JZI983113 KJE983108:KJE983113 KTA983108:KTA983113 LCW983108:LCW983113 LMS983108:LMS983113 LWO983108:LWO983113 MGK983108:MGK983113 MQG983108:MQG983113 NAC983108:NAC983113 NJY983108:NJY983113 NTU983108:NTU983113 ODQ983108:ODQ983113 ONM983108:ONM983113 OXI983108:OXI983113 PHE983108:PHE983113 PRA983108:PRA983113 QAW983108:QAW983113 QKS983108:QKS983113 QUO983108:QUO983113 REK983108:REK983113 ROG983108:ROG983113 RYC983108:RYC983113 SHY983108:SHY983113 SRU983108:SRU983113 TBQ983108:TBQ983113 TLM983108:TLM983113 TVI983108:TVI983113 UFE983108:UFE983113 UPA983108:UPA983113 UYW983108:UYW983113 VIS983108:VIS983113 VSO983108:VSO983113 WCK983108:WCK983113 WMG983108:WMG983113 WWC983108:WWC983113 WWC73 WMG73 WCK73 VSO73 VIS73 UYW73 UPA73 UFE73 TVI73 TLM73 TBQ73 SRU73 SHY73 RYC73 ROG73 REK73 QUO73 QKS73 QAW73 PRA73 PHE73 OXI73 ONM73 ODQ73 NTU73 NJY73 NAC73 MQG73 MGK73 LWO73 LMS73 LCW73 KTA73 KJE73 JZI73 JPM73 JFQ73 IVU73 ILY73 ICC73 HSG73 HIK73 GYO73 GOS73 GEW73 FVA73 FLE73 FBI73 ERM73 EHQ73 DXU73 DNY73 DEC73 CUG73 CKK73 CAO73 BQS73 BGW73 AXA73 ANE73 ADI73 TM73 JQ73 U73">
      <formula1>"základní,snížená,zákl. přenesená,sníž. přenesená,nulová"</formula1>
    </dataValidation>
    <dataValidation type="list" allowBlank="1" showInputMessage="1" showErrorMessage="1" error="Povoleny jsou hodnoty K a M." sqref="D65604:D65609 IZ65604:IZ65609 SV65604:SV65609 ACR65604:ACR65609 AMN65604:AMN65609 AWJ65604:AWJ65609 BGF65604:BGF65609 BQB65604:BQB65609 BZX65604:BZX65609 CJT65604:CJT65609 CTP65604:CTP65609 DDL65604:DDL65609 DNH65604:DNH65609 DXD65604:DXD65609 EGZ65604:EGZ65609 EQV65604:EQV65609 FAR65604:FAR65609 FKN65604:FKN65609 FUJ65604:FUJ65609 GEF65604:GEF65609 GOB65604:GOB65609 GXX65604:GXX65609 HHT65604:HHT65609 HRP65604:HRP65609 IBL65604:IBL65609 ILH65604:ILH65609 IVD65604:IVD65609 JEZ65604:JEZ65609 JOV65604:JOV65609 JYR65604:JYR65609 KIN65604:KIN65609 KSJ65604:KSJ65609 LCF65604:LCF65609 LMB65604:LMB65609 LVX65604:LVX65609 MFT65604:MFT65609 MPP65604:MPP65609 MZL65604:MZL65609 NJH65604:NJH65609 NTD65604:NTD65609 OCZ65604:OCZ65609 OMV65604:OMV65609 OWR65604:OWR65609 PGN65604:PGN65609 PQJ65604:PQJ65609 QAF65604:QAF65609 QKB65604:QKB65609 QTX65604:QTX65609 RDT65604:RDT65609 RNP65604:RNP65609 RXL65604:RXL65609 SHH65604:SHH65609 SRD65604:SRD65609 TAZ65604:TAZ65609 TKV65604:TKV65609 TUR65604:TUR65609 UEN65604:UEN65609 UOJ65604:UOJ65609 UYF65604:UYF65609 VIB65604:VIB65609 VRX65604:VRX65609 WBT65604:WBT65609 WLP65604:WLP65609 WVL65604:WVL65609 D131140:D131145 IZ131140:IZ131145 SV131140:SV131145 ACR131140:ACR131145 AMN131140:AMN131145 AWJ131140:AWJ131145 BGF131140:BGF131145 BQB131140:BQB131145 BZX131140:BZX131145 CJT131140:CJT131145 CTP131140:CTP131145 DDL131140:DDL131145 DNH131140:DNH131145 DXD131140:DXD131145 EGZ131140:EGZ131145 EQV131140:EQV131145 FAR131140:FAR131145 FKN131140:FKN131145 FUJ131140:FUJ131145 GEF131140:GEF131145 GOB131140:GOB131145 GXX131140:GXX131145 HHT131140:HHT131145 HRP131140:HRP131145 IBL131140:IBL131145 ILH131140:ILH131145 IVD131140:IVD131145 JEZ131140:JEZ131145 JOV131140:JOV131145 JYR131140:JYR131145 KIN131140:KIN131145 KSJ131140:KSJ131145 LCF131140:LCF131145 LMB131140:LMB131145 LVX131140:LVX131145 MFT131140:MFT131145 MPP131140:MPP131145 MZL131140:MZL131145 NJH131140:NJH131145 NTD131140:NTD131145 OCZ131140:OCZ131145 OMV131140:OMV131145 OWR131140:OWR131145 PGN131140:PGN131145 PQJ131140:PQJ131145 QAF131140:QAF131145 QKB131140:QKB131145 QTX131140:QTX131145 RDT131140:RDT131145 RNP131140:RNP131145 RXL131140:RXL131145 SHH131140:SHH131145 SRD131140:SRD131145 TAZ131140:TAZ131145 TKV131140:TKV131145 TUR131140:TUR131145 UEN131140:UEN131145 UOJ131140:UOJ131145 UYF131140:UYF131145 VIB131140:VIB131145 VRX131140:VRX131145 WBT131140:WBT131145 WLP131140:WLP131145 WVL131140:WVL131145 D196676:D196681 IZ196676:IZ196681 SV196676:SV196681 ACR196676:ACR196681 AMN196676:AMN196681 AWJ196676:AWJ196681 BGF196676:BGF196681 BQB196676:BQB196681 BZX196676:BZX196681 CJT196676:CJT196681 CTP196676:CTP196681 DDL196676:DDL196681 DNH196676:DNH196681 DXD196676:DXD196681 EGZ196676:EGZ196681 EQV196676:EQV196681 FAR196676:FAR196681 FKN196676:FKN196681 FUJ196676:FUJ196681 GEF196676:GEF196681 GOB196676:GOB196681 GXX196676:GXX196681 HHT196676:HHT196681 HRP196676:HRP196681 IBL196676:IBL196681 ILH196676:ILH196681 IVD196676:IVD196681 JEZ196676:JEZ196681 JOV196676:JOV196681 JYR196676:JYR196681 KIN196676:KIN196681 KSJ196676:KSJ196681 LCF196676:LCF196681 LMB196676:LMB196681 LVX196676:LVX196681 MFT196676:MFT196681 MPP196676:MPP196681 MZL196676:MZL196681 NJH196676:NJH196681 NTD196676:NTD196681 OCZ196676:OCZ196681 OMV196676:OMV196681 OWR196676:OWR196681 PGN196676:PGN196681 PQJ196676:PQJ196681 QAF196676:QAF196681 QKB196676:QKB196681 QTX196676:QTX196681 RDT196676:RDT196681 RNP196676:RNP196681 RXL196676:RXL196681 SHH196676:SHH196681 SRD196676:SRD196681 TAZ196676:TAZ196681 TKV196676:TKV196681 TUR196676:TUR196681 UEN196676:UEN196681 UOJ196676:UOJ196681 UYF196676:UYF196681 VIB196676:VIB196681 VRX196676:VRX196681 WBT196676:WBT196681 WLP196676:WLP196681 WVL196676:WVL196681 D262212:D262217 IZ262212:IZ262217 SV262212:SV262217 ACR262212:ACR262217 AMN262212:AMN262217 AWJ262212:AWJ262217 BGF262212:BGF262217 BQB262212:BQB262217 BZX262212:BZX262217 CJT262212:CJT262217 CTP262212:CTP262217 DDL262212:DDL262217 DNH262212:DNH262217 DXD262212:DXD262217 EGZ262212:EGZ262217 EQV262212:EQV262217 FAR262212:FAR262217 FKN262212:FKN262217 FUJ262212:FUJ262217 GEF262212:GEF262217 GOB262212:GOB262217 GXX262212:GXX262217 HHT262212:HHT262217 HRP262212:HRP262217 IBL262212:IBL262217 ILH262212:ILH262217 IVD262212:IVD262217 JEZ262212:JEZ262217 JOV262212:JOV262217 JYR262212:JYR262217 KIN262212:KIN262217 KSJ262212:KSJ262217 LCF262212:LCF262217 LMB262212:LMB262217 LVX262212:LVX262217 MFT262212:MFT262217 MPP262212:MPP262217 MZL262212:MZL262217 NJH262212:NJH262217 NTD262212:NTD262217 OCZ262212:OCZ262217 OMV262212:OMV262217 OWR262212:OWR262217 PGN262212:PGN262217 PQJ262212:PQJ262217 QAF262212:QAF262217 QKB262212:QKB262217 QTX262212:QTX262217 RDT262212:RDT262217 RNP262212:RNP262217 RXL262212:RXL262217 SHH262212:SHH262217 SRD262212:SRD262217 TAZ262212:TAZ262217 TKV262212:TKV262217 TUR262212:TUR262217 UEN262212:UEN262217 UOJ262212:UOJ262217 UYF262212:UYF262217 VIB262212:VIB262217 VRX262212:VRX262217 WBT262212:WBT262217 WLP262212:WLP262217 WVL262212:WVL262217 D327748:D327753 IZ327748:IZ327753 SV327748:SV327753 ACR327748:ACR327753 AMN327748:AMN327753 AWJ327748:AWJ327753 BGF327748:BGF327753 BQB327748:BQB327753 BZX327748:BZX327753 CJT327748:CJT327753 CTP327748:CTP327753 DDL327748:DDL327753 DNH327748:DNH327753 DXD327748:DXD327753 EGZ327748:EGZ327753 EQV327748:EQV327753 FAR327748:FAR327753 FKN327748:FKN327753 FUJ327748:FUJ327753 GEF327748:GEF327753 GOB327748:GOB327753 GXX327748:GXX327753 HHT327748:HHT327753 HRP327748:HRP327753 IBL327748:IBL327753 ILH327748:ILH327753 IVD327748:IVD327753 JEZ327748:JEZ327753 JOV327748:JOV327753 JYR327748:JYR327753 KIN327748:KIN327753 KSJ327748:KSJ327753 LCF327748:LCF327753 LMB327748:LMB327753 LVX327748:LVX327753 MFT327748:MFT327753 MPP327748:MPP327753 MZL327748:MZL327753 NJH327748:NJH327753 NTD327748:NTD327753 OCZ327748:OCZ327753 OMV327748:OMV327753 OWR327748:OWR327753 PGN327748:PGN327753 PQJ327748:PQJ327753 QAF327748:QAF327753 QKB327748:QKB327753 QTX327748:QTX327753 RDT327748:RDT327753 RNP327748:RNP327753 RXL327748:RXL327753 SHH327748:SHH327753 SRD327748:SRD327753 TAZ327748:TAZ327753 TKV327748:TKV327753 TUR327748:TUR327753 UEN327748:UEN327753 UOJ327748:UOJ327753 UYF327748:UYF327753 VIB327748:VIB327753 VRX327748:VRX327753 WBT327748:WBT327753 WLP327748:WLP327753 WVL327748:WVL327753 D393284:D393289 IZ393284:IZ393289 SV393284:SV393289 ACR393284:ACR393289 AMN393284:AMN393289 AWJ393284:AWJ393289 BGF393284:BGF393289 BQB393284:BQB393289 BZX393284:BZX393289 CJT393284:CJT393289 CTP393284:CTP393289 DDL393284:DDL393289 DNH393284:DNH393289 DXD393284:DXD393289 EGZ393284:EGZ393289 EQV393284:EQV393289 FAR393284:FAR393289 FKN393284:FKN393289 FUJ393284:FUJ393289 GEF393284:GEF393289 GOB393284:GOB393289 GXX393284:GXX393289 HHT393284:HHT393289 HRP393284:HRP393289 IBL393284:IBL393289 ILH393284:ILH393289 IVD393284:IVD393289 JEZ393284:JEZ393289 JOV393284:JOV393289 JYR393284:JYR393289 KIN393284:KIN393289 KSJ393284:KSJ393289 LCF393284:LCF393289 LMB393284:LMB393289 LVX393284:LVX393289 MFT393284:MFT393289 MPP393284:MPP393289 MZL393284:MZL393289 NJH393284:NJH393289 NTD393284:NTD393289 OCZ393284:OCZ393289 OMV393284:OMV393289 OWR393284:OWR393289 PGN393284:PGN393289 PQJ393284:PQJ393289 QAF393284:QAF393289 QKB393284:QKB393289 QTX393284:QTX393289 RDT393284:RDT393289 RNP393284:RNP393289 RXL393284:RXL393289 SHH393284:SHH393289 SRD393284:SRD393289 TAZ393284:TAZ393289 TKV393284:TKV393289 TUR393284:TUR393289 UEN393284:UEN393289 UOJ393284:UOJ393289 UYF393284:UYF393289 VIB393284:VIB393289 VRX393284:VRX393289 WBT393284:WBT393289 WLP393284:WLP393289 WVL393284:WVL393289 D458820:D458825 IZ458820:IZ458825 SV458820:SV458825 ACR458820:ACR458825 AMN458820:AMN458825 AWJ458820:AWJ458825 BGF458820:BGF458825 BQB458820:BQB458825 BZX458820:BZX458825 CJT458820:CJT458825 CTP458820:CTP458825 DDL458820:DDL458825 DNH458820:DNH458825 DXD458820:DXD458825 EGZ458820:EGZ458825 EQV458820:EQV458825 FAR458820:FAR458825 FKN458820:FKN458825 FUJ458820:FUJ458825 GEF458820:GEF458825 GOB458820:GOB458825 GXX458820:GXX458825 HHT458820:HHT458825 HRP458820:HRP458825 IBL458820:IBL458825 ILH458820:ILH458825 IVD458820:IVD458825 JEZ458820:JEZ458825 JOV458820:JOV458825 JYR458820:JYR458825 KIN458820:KIN458825 KSJ458820:KSJ458825 LCF458820:LCF458825 LMB458820:LMB458825 LVX458820:LVX458825 MFT458820:MFT458825 MPP458820:MPP458825 MZL458820:MZL458825 NJH458820:NJH458825 NTD458820:NTD458825 OCZ458820:OCZ458825 OMV458820:OMV458825 OWR458820:OWR458825 PGN458820:PGN458825 PQJ458820:PQJ458825 QAF458820:QAF458825 QKB458820:QKB458825 QTX458820:QTX458825 RDT458820:RDT458825 RNP458820:RNP458825 RXL458820:RXL458825 SHH458820:SHH458825 SRD458820:SRD458825 TAZ458820:TAZ458825 TKV458820:TKV458825 TUR458820:TUR458825 UEN458820:UEN458825 UOJ458820:UOJ458825 UYF458820:UYF458825 VIB458820:VIB458825 VRX458820:VRX458825 WBT458820:WBT458825 WLP458820:WLP458825 WVL458820:WVL458825 D524356:D524361 IZ524356:IZ524361 SV524356:SV524361 ACR524356:ACR524361 AMN524356:AMN524361 AWJ524356:AWJ524361 BGF524356:BGF524361 BQB524356:BQB524361 BZX524356:BZX524361 CJT524356:CJT524361 CTP524356:CTP524361 DDL524356:DDL524361 DNH524356:DNH524361 DXD524356:DXD524361 EGZ524356:EGZ524361 EQV524356:EQV524361 FAR524356:FAR524361 FKN524356:FKN524361 FUJ524356:FUJ524361 GEF524356:GEF524361 GOB524356:GOB524361 GXX524356:GXX524361 HHT524356:HHT524361 HRP524356:HRP524361 IBL524356:IBL524361 ILH524356:ILH524361 IVD524356:IVD524361 JEZ524356:JEZ524361 JOV524356:JOV524361 JYR524356:JYR524361 KIN524356:KIN524361 KSJ524356:KSJ524361 LCF524356:LCF524361 LMB524356:LMB524361 LVX524356:LVX524361 MFT524356:MFT524361 MPP524356:MPP524361 MZL524356:MZL524361 NJH524356:NJH524361 NTD524356:NTD524361 OCZ524356:OCZ524361 OMV524356:OMV524361 OWR524356:OWR524361 PGN524356:PGN524361 PQJ524356:PQJ524361 QAF524356:QAF524361 QKB524356:QKB524361 QTX524356:QTX524361 RDT524356:RDT524361 RNP524356:RNP524361 RXL524356:RXL524361 SHH524356:SHH524361 SRD524356:SRD524361 TAZ524356:TAZ524361 TKV524356:TKV524361 TUR524356:TUR524361 UEN524356:UEN524361 UOJ524356:UOJ524361 UYF524356:UYF524361 VIB524356:VIB524361 VRX524356:VRX524361 WBT524356:WBT524361 WLP524356:WLP524361 WVL524356:WVL524361 D589892:D589897 IZ589892:IZ589897 SV589892:SV589897 ACR589892:ACR589897 AMN589892:AMN589897 AWJ589892:AWJ589897 BGF589892:BGF589897 BQB589892:BQB589897 BZX589892:BZX589897 CJT589892:CJT589897 CTP589892:CTP589897 DDL589892:DDL589897 DNH589892:DNH589897 DXD589892:DXD589897 EGZ589892:EGZ589897 EQV589892:EQV589897 FAR589892:FAR589897 FKN589892:FKN589897 FUJ589892:FUJ589897 GEF589892:GEF589897 GOB589892:GOB589897 GXX589892:GXX589897 HHT589892:HHT589897 HRP589892:HRP589897 IBL589892:IBL589897 ILH589892:ILH589897 IVD589892:IVD589897 JEZ589892:JEZ589897 JOV589892:JOV589897 JYR589892:JYR589897 KIN589892:KIN589897 KSJ589892:KSJ589897 LCF589892:LCF589897 LMB589892:LMB589897 LVX589892:LVX589897 MFT589892:MFT589897 MPP589892:MPP589897 MZL589892:MZL589897 NJH589892:NJH589897 NTD589892:NTD589897 OCZ589892:OCZ589897 OMV589892:OMV589897 OWR589892:OWR589897 PGN589892:PGN589897 PQJ589892:PQJ589897 QAF589892:QAF589897 QKB589892:QKB589897 QTX589892:QTX589897 RDT589892:RDT589897 RNP589892:RNP589897 RXL589892:RXL589897 SHH589892:SHH589897 SRD589892:SRD589897 TAZ589892:TAZ589897 TKV589892:TKV589897 TUR589892:TUR589897 UEN589892:UEN589897 UOJ589892:UOJ589897 UYF589892:UYF589897 VIB589892:VIB589897 VRX589892:VRX589897 WBT589892:WBT589897 WLP589892:WLP589897 WVL589892:WVL589897 D655428:D655433 IZ655428:IZ655433 SV655428:SV655433 ACR655428:ACR655433 AMN655428:AMN655433 AWJ655428:AWJ655433 BGF655428:BGF655433 BQB655428:BQB655433 BZX655428:BZX655433 CJT655428:CJT655433 CTP655428:CTP655433 DDL655428:DDL655433 DNH655428:DNH655433 DXD655428:DXD655433 EGZ655428:EGZ655433 EQV655428:EQV655433 FAR655428:FAR655433 FKN655428:FKN655433 FUJ655428:FUJ655433 GEF655428:GEF655433 GOB655428:GOB655433 GXX655428:GXX655433 HHT655428:HHT655433 HRP655428:HRP655433 IBL655428:IBL655433 ILH655428:ILH655433 IVD655428:IVD655433 JEZ655428:JEZ655433 JOV655428:JOV655433 JYR655428:JYR655433 KIN655428:KIN655433 KSJ655428:KSJ655433 LCF655428:LCF655433 LMB655428:LMB655433 LVX655428:LVX655433 MFT655428:MFT655433 MPP655428:MPP655433 MZL655428:MZL655433 NJH655428:NJH655433 NTD655428:NTD655433 OCZ655428:OCZ655433 OMV655428:OMV655433 OWR655428:OWR655433 PGN655428:PGN655433 PQJ655428:PQJ655433 QAF655428:QAF655433 QKB655428:QKB655433 QTX655428:QTX655433 RDT655428:RDT655433 RNP655428:RNP655433 RXL655428:RXL655433 SHH655428:SHH655433 SRD655428:SRD655433 TAZ655428:TAZ655433 TKV655428:TKV655433 TUR655428:TUR655433 UEN655428:UEN655433 UOJ655428:UOJ655433 UYF655428:UYF655433 VIB655428:VIB655433 VRX655428:VRX655433 WBT655428:WBT655433 WLP655428:WLP655433 WVL655428:WVL655433 D720964:D720969 IZ720964:IZ720969 SV720964:SV720969 ACR720964:ACR720969 AMN720964:AMN720969 AWJ720964:AWJ720969 BGF720964:BGF720969 BQB720964:BQB720969 BZX720964:BZX720969 CJT720964:CJT720969 CTP720964:CTP720969 DDL720964:DDL720969 DNH720964:DNH720969 DXD720964:DXD720969 EGZ720964:EGZ720969 EQV720964:EQV720969 FAR720964:FAR720969 FKN720964:FKN720969 FUJ720964:FUJ720969 GEF720964:GEF720969 GOB720964:GOB720969 GXX720964:GXX720969 HHT720964:HHT720969 HRP720964:HRP720969 IBL720964:IBL720969 ILH720964:ILH720969 IVD720964:IVD720969 JEZ720964:JEZ720969 JOV720964:JOV720969 JYR720964:JYR720969 KIN720964:KIN720969 KSJ720964:KSJ720969 LCF720964:LCF720969 LMB720964:LMB720969 LVX720964:LVX720969 MFT720964:MFT720969 MPP720964:MPP720969 MZL720964:MZL720969 NJH720964:NJH720969 NTD720964:NTD720969 OCZ720964:OCZ720969 OMV720964:OMV720969 OWR720964:OWR720969 PGN720964:PGN720969 PQJ720964:PQJ720969 QAF720964:QAF720969 QKB720964:QKB720969 QTX720964:QTX720969 RDT720964:RDT720969 RNP720964:RNP720969 RXL720964:RXL720969 SHH720964:SHH720969 SRD720964:SRD720969 TAZ720964:TAZ720969 TKV720964:TKV720969 TUR720964:TUR720969 UEN720964:UEN720969 UOJ720964:UOJ720969 UYF720964:UYF720969 VIB720964:VIB720969 VRX720964:VRX720969 WBT720964:WBT720969 WLP720964:WLP720969 WVL720964:WVL720969 D786500:D786505 IZ786500:IZ786505 SV786500:SV786505 ACR786500:ACR786505 AMN786500:AMN786505 AWJ786500:AWJ786505 BGF786500:BGF786505 BQB786500:BQB786505 BZX786500:BZX786505 CJT786500:CJT786505 CTP786500:CTP786505 DDL786500:DDL786505 DNH786500:DNH786505 DXD786500:DXD786505 EGZ786500:EGZ786505 EQV786500:EQV786505 FAR786500:FAR786505 FKN786500:FKN786505 FUJ786500:FUJ786505 GEF786500:GEF786505 GOB786500:GOB786505 GXX786500:GXX786505 HHT786500:HHT786505 HRP786500:HRP786505 IBL786500:IBL786505 ILH786500:ILH786505 IVD786500:IVD786505 JEZ786500:JEZ786505 JOV786500:JOV786505 JYR786500:JYR786505 KIN786500:KIN786505 KSJ786500:KSJ786505 LCF786500:LCF786505 LMB786500:LMB786505 LVX786500:LVX786505 MFT786500:MFT786505 MPP786500:MPP786505 MZL786500:MZL786505 NJH786500:NJH786505 NTD786500:NTD786505 OCZ786500:OCZ786505 OMV786500:OMV786505 OWR786500:OWR786505 PGN786500:PGN786505 PQJ786500:PQJ786505 QAF786500:QAF786505 QKB786500:QKB786505 QTX786500:QTX786505 RDT786500:RDT786505 RNP786500:RNP786505 RXL786500:RXL786505 SHH786500:SHH786505 SRD786500:SRD786505 TAZ786500:TAZ786505 TKV786500:TKV786505 TUR786500:TUR786505 UEN786500:UEN786505 UOJ786500:UOJ786505 UYF786500:UYF786505 VIB786500:VIB786505 VRX786500:VRX786505 WBT786500:WBT786505 WLP786500:WLP786505 WVL786500:WVL786505 D852036:D852041 IZ852036:IZ852041 SV852036:SV852041 ACR852036:ACR852041 AMN852036:AMN852041 AWJ852036:AWJ852041 BGF852036:BGF852041 BQB852036:BQB852041 BZX852036:BZX852041 CJT852036:CJT852041 CTP852036:CTP852041 DDL852036:DDL852041 DNH852036:DNH852041 DXD852036:DXD852041 EGZ852036:EGZ852041 EQV852036:EQV852041 FAR852036:FAR852041 FKN852036:FKN852041 FUJ852036:FUJ852041 GEF852036:GEF852041 GOB852036:GOB852041 GXX852036:GXX852041 HHT852036:HHT852041 HRP852036:HRP852041 IBL852036:IBL852041 ILH852036:ILH852041 IVD852036:IVD852041 JEZ852036:JEZ852041 JOV852036:JOV852041 JYR852036:JYR852041 KIN852036:KIN852041 KSJ852036:KSJ852041 LCF852036:LCF852041 LMB852036:LMB852041 LVX852036:LVX852041 MFT852036:MFT852041 MPP852036:MPP852041 MZL852036:MZL852041 NJH852036:NJH852041 NTD852036:NTD852041 OCZ852036:OCZ852041 OMV852036:OMV852041 OWR852036:OWR852041 PGN852036:PGN852041 PQJ852036:PQJ852041 QAF852036:QAF852041 QKB852036:QKB852041 QTX852036:QTX852041 RDT852036:RDT852041 RNP852036:RNP852041 RXL852036:RXL852041 SHH852036:SHH852041 SRD852036:SRD852041 TAZ852036:TAZ852041 TKV852036:TKV852041 TUR852036:TUR852041 UEN852036:UEN852041 UOJ852036:UOJ852041 UYF852036:UYF852041 VIB852036:VIB852041 VRX852036:VRX852041 WBT852036:WBT852041 WLP852036:WLP852041 WVL852036:WVL852041 D917572:D917577 IZ917572:IZ917577 SV917572:SV917577 ACR917572:ACR917577 AMN917572:AMN917577 AWJ917572:AWJ917577 BGF917572:BGF917577 BQB917572:BQB917577 BZX917572:BZX917577 CJT917572:CJT917577 CTP917572:CTP917577 DDL917572:DDL917577 DNH917572:DNH917577 DXD917572:DXD917577 EGZ917572:EGZ917577 EQV917572:EQV917577 FAR917572:FAR917577 FKN917572:FKN917577 FUJ917572:FUJ917577 GEF917572:GEF917577 GOB917572:GOB917577 GXX917572:GXX917577 HHT917572:HHT917577 HRP917572:HRP917577 IBL917572:IBL917577 ILH917572:ILH917577 IVD917572:IVD917577 JEZ917572:JEZ917577 JOV917572:JOV917577 JYR917572:JYR917577 KIN917572:KIN917577 KSJ917572:KSJ917577 LCF917572:LCF917577 LMB917572:LMB917577 LVX917572:LVX917577 MFT917572:MFT917577 MPP917572:MPP917577 MZL917572:MZL917577 NJH917572:NJH917577 NTD917572:NTD917577 OCZ917572:OCZ917577 OMV917572:OMV917577 OWR917572:OWR917577 PGN917572:PGN917577 PQJ917572:PQJ917577 QAF917572:QAF917577 QKB917572:QKB917577 QTX917572:QTX917577 RDT917572:RDT917577 RNP917572:RNP917577 RXL917572:RXL917577 SHH917572:SHH917577 SRD917572:SRD917577 TAZ917572:TAZ917577 TKV917572:TKV917577 TUR917572:TUR917577 UEN917572:UEN917577 UOJ917572:UOJ917577 UYF917572:UYF917577 VIB917572:VIB917577 VRX917572:VRX917577 WBT917572:WBT917577 WLP917572:WLP917577 WVL917572:WVL917577 D983108:D983113 IZ983108:IZ983113 SV983108:SV983113 ACR983108:ACR983113 AMN983108:AMN983113 AWJ983108:AWJ983113 BGF983108:BGF983113 BQB983108:BQB983113 BZX983108:BZX983113 CJT983108:CJT983113 CTP983108:CTP983113 DDL983108:DDL983113 DNH983108:DNH983113 DXD983108:DXD983113 EGZ983108:EGZ983113 EQV983108:EQV983113 FAR983108:FAR983113 FKN983108:FKN983113 FUJ983108:FUJ983113 GEF983108:GEF983113 GOB983108:GOB983113 GXX983108:GXX983113 HHT983108:HHT983113 HRP983108:HRP983113 IBL983108:IBL983113 ILH983108:ILH983113 IVD983108:IVD983113 JEZ983108:JEZ983113 JOV983108:JOV983113 JYR983108:JYR983113 KIN983108:KIN983113 KSJ983108:KSJ983113 LCF983108:LCF983113 LMB983108:LMB983113 LVX983108:LVX983113 MFT983108:MFT983113 MPP983108:MPP983113 MZL983108:MZL983113 NJH983108:NJH983113 NTD983108:NTD983113 OCZ983108:OCZ983113 OMV983108:OMV983113 OWR983108:OWR983113 PGN983108:PGN983113 PQJ983108:PQJ983113 QAF983108:QAF983113 QKB983108:QKB983113 QTX983108:QTX983113 RDT983108:RDT983113 RNP983108:RNP983113 RXL983108:RXL983113 SHH983108:SHH983113 SRD983108:SRD983113 TAZ983108:TAZ983113 TKV983108:TKV983113 TUR983108:TUR983113 UEN983108:UEN983113 UOJ983108:UOJ983113 UYF983108:UYF983113 VIB983108:VIB983113 VRX983108:VRX983113 WBT983108:WBT983113 WLP983108:WLP983113 WVL983108:WVL983113 WVL73 WLP73 WBT73 VRX73 VIB73 UYF73 UOJ73 UEN73 TUR73 TKV73 TAZ73 SRD73 SHH73 RXL73 RNP73 RDT73 QTX73 QKB73 QAF73 PQJ73 PGN73 OWR73 OMV73 OCZ73 NTD73 NJH73 MZL73 MPP73 MFT73 LVX73 LMB73 LCF73 KSJ73 KIN73 JYR73 JOV73 JEZ73 IVD73 ILH73 IBL73 HRP73 HHT73 GXX73 GOB73 GEF73 FUJ73 FKN73 FAR73 EQV73 EGZ73 DXD73 DNH73 DDL73 CTP73 CJT73 BZX73 BQB73 BGF73 AWJ73 AMN73 ACR73 SV73 IZ73 D73">
      <formula1>"K,M"</formula1>
    </dataValidation>
  </dataValidations>
  <pageMargins left="0.7" right="0.7" top="0.78740157499999996" bottom="0.78740157499999996" header="0.3" footer="0.3"/>
  <pageSetup paperSize="9" scale="66" orientation="portrait" r:id="rId1"/>
  <drawing r:id="rId2"/>
</worksheet>
</file>

<file path=xl/worksheets/sheet6.xml><?xml version="1.0" encoding="utf-8"?>
<worksheet xmlns="http://schemas.openxmlformats.org/spreadsheetml/2006/main" xmlns:r="http://schemas.openxmlformats.org/officeDocument/2006/relationships">
  <dimension ref="A1:CZ123"/>
  <sheetViews>
    <sheetView showGridLines="0" showZeros="0" topLeftCell="A15" zoomScaleNormal="100" workbookViewId="0">
      <selection activeCell="C57" sqref="C57"/>
    </sheetView>
  </sheetViews>
  <sheetFormatPr defaultRowHeight="12.75"/>
  <cols>
    <col min="1" max="1" width="3.85546875" style="55" customWidth="1"/>
    <col min="2" max="2" width="12" style="55" customWidth="1"/>
    <col min="3" max="3" width="40.42578125" style="55" customWidth="1"/>
    <col min="4" max="4" width="5.5703125" style="55" customWidth="1"/>
    <col min="5" max="5" width="8.5703125" style="103" customWidth="1"/>
    <col min="6" max="6" width="9.85546875" style="55" customWidth="1"/>
    <col min="7" max="7" width="15.28515625" style="55" customWidth="1"/>
    <col min="8" max="16384" width="9.140625" style="55"/>
  </cols>
  <sheetData>
    <row r="1" spans="1:104" ht="15.75">
      <c r="A1" s="477" t="s">
        <v>1056</v>
      </c>
      <c r="B1" s="477"/>
      <c r="C1" s="477"/>
      <c r="D1" s="477"/>
      <c r="E1" s="477"/>
      <c r="F1" s="477"/>
      <c r="G1" s="477"/>
    </row>
    <row r="2" spans="1:104" ht="13.5" thickBot="1">
      <c r="A2" s="221"/>
      <c r="B2" s="262"/>
      <c r="C2" s="260"/>
      <c r="D2" s="260"/>
      <c r="E2" s="261"/>
      <c r="F2" s="260"/>
      <c r="G2" s="260"/>
    </row>
    <row r="3" spans="1:104" ht="13.5" thickTop="1">
      <c r="A3" s="478" t="s">
        <v>6</v>
      </c>
      <c r="B3" s="479"/>
      <c r="C3" s="259"/>
      <c r="D3" s="258"/>
      <c r="E3" s="257"/>
      <c r="F3" s="256"/>
      <c r="G3" s="255"/>
    </row>
    <row r="4" spans="1:104" ht="13.5" thickBot="1">
      <c r="A4" s="480" t="s">
        <v>8</v>
      </c>
      <c r="B4" s="481"/>
      <c r="C4" s="254"/>
      <c r="D4" s="253"/>
      <c r="E4" s="482"/>
      <c r="F4" s="482"/>
      <c r="G4" s="483"/>
    </row>
    <row r="5" spans="1:104" ht="13.5" thickTop="1">
      <c r="A5" s="252"/>
      <c r="B5" s="251"/>
      <c r="C5" s="251"/>
      <c r="D5" s="221"/>
      <c r="E5" s="250"/>
      <c r="F5" s="221"/>
      <c r="G5" s="249"/>
    </row>
    <row r="6" spans="1:104">
      <c r="A6" s="248" t="s">
        <v>22</v>
      </c>
      <c r="B6" s="246" t="s">
        <v>23</v>
      </c>
      <c r="C6" s="246" t="s">
        <v>24</v>
      </c>
      <c r="D6" s="246" t="s">
        <v>25</v>
      </c>
      <c r="E6" s="247" t="s">
        <v>26</v>
      </c>
      <c r="F6" s="246" t="s">
        <v>27</v>
      </c>
      <c r="G6" s="245" t="s">
        <v>28</v>
      </c>
    </row>
    <row r="7" spans="1:104">
      <c r="A7" s="237" t="s">
        <v>29</v>
      </c>
      <c r="B7" s="236" t="s">
        <v>377</v>
      </c>
      <c r="C7" s="235" t="s">
        <v>378</v>
      </c>
      <c r="D7" s="234"/>
      <c r="E7" s="233"/>
      <c r="F7" s="233"/>
      <c r="G7" s="232"/>
      <c r="H7" s="78"/>
      <c r="I7" s="78"/>
      <c r="O7" s="79">
        <v>1</v>
      </c>
    </row>
    <row r="8" spans="1:104">
      <c r="A8" s="231">
        <v>1</v>
      </c>
      <c r="B8" s="230" t="s">
        <v>1046</v>
      </c>
      <c r="C8" s="229" t="s">
        <v>1055</v>
      </c>
      <c r="D8" s="228" t="s">
        <v>166</v>
      </c>
      <c r="E8" s="227">
        <v>56</v>
      </c>
      <c r="F8" s="302"/>
      <c r="G8" s="226">
        <f>E8*F8</f>
        <v>0</v>
      </c>
      <c r="O8" s="79">
        <v>2</v>
      </c>
      <c r="AA8" s="55">
        <v>12</v>
      </c>
      <c r="AB8" s="55">
        <v>7</v>
      </c>
      <c r="AC8" s="55">
        <v>1</v>
      </c>
      <c r="AZ8" s="55">
        <v>2</v>
      </c>
      <c r="BA8" s="55">
        <f>IF(AZ8=1,G8,0)</f>
        <v>0</v>
      </c>
      <c r="BB8" s="55">
        <f>IF(AZ8=2,G8,0)</f>
        <v>0</v>
      </c>
      <c r="BC8" s="55">
        <f>IF(AZ8=3,G8,0)</f>
        <v>0</v>
      </c>
      <c r="BD8" s="55">
        <f>IF(AZ8=4,G8,0)</f>
        <v>0</v>
      </c>
      <c r="BE8" s="55">
        <f>IF(AZ8=5,G8,0)</f>
        <v>0</v>
      </c>
      <c r="CZ8" s="55">
        <v>0</v>
      </c>
    </row>
    <row r="9" spans="1:104">
      <c r="A9" s="231">
        <v>2</v>
      </c>
      <c r="B9" s="230" t="s">
        <v>1054</v>
      </c>
      <c r="C9" s="229" t="s">
        <v>1053</v>
      </c>
      <c r="D9" s="228" t="s">
        <v>166</v>
      </c>
      <c r="E9" s="227">
        <v>22</v>
      </c>
      <c r="F9" s="302"/>
      <c r="G9" s="226">
        <f t="shared" ref="G9:G51" si="0">E9*F9</f>
        <v>0</v>
      </c>
      <c r="O9" s="79">
        <v>2</v>
      </c>
      <c r="AA9" s="55">
        <v>12</v>
      </c>
      <c r="AB9" s="55">
        <v>7</v>
      </c>
      <c r="AC9" s="55">
        <v>2</v>
      </c>
      <c r="AZ9" s="55">
        <v>2</v>
      </c>
      <c r="BA9" s="55">
        <f>IF(AZ9=1,G9,0)</f>
        <v>0</v>
      </c>
      <c r="BB9" s="55">
        <f>IF(AZ9=2,G9,0)</f>
        <v>0</v>
      </c>
      <c r="BC9" s="55">
        <f>IF(AZ9=3,G9,0)</f>
        <v>0</v>
      </c>
      <c r="BD9" s="55">
        <f>IF(AZ9=4,G9,0)</f>
        <v>0</v>
      </c>
      <c r="BE9" s="55">
        <f>IF(AZ9=5,G9,0)</f>
        <v>0</v>
      </c>
      <c r="CZ9" s="55">
        <v>0</v>
      </c>
    </row>
    <row r="10" spans="1:104">
      <c r="A10" s="231">
        <v>3</v>
      </c>
      <c r="B10" s="230" t="s">
        <v>1052</v>
      </c>
      <c r="C10" s="229" t="s">
        <v>1051</v>
      </c>
      <c r="D10" s="228" t="s">
        <v>166</v>
      </c>
      <c r="E10" s="227">
        <v>6</v>
      </c>
      <c r="F10" s="302"/>
      <c r="G10" s="226">
        <f t="shared" si="0"/>
        <v>0</v>
      </c>
      <c r="O10" s="79">
        <v>2</v>
      </c>
      <c r="AA10" s="55">
        <v>12</v>
      </c>
      <c r="AB10" s="55">
        <v>7</v>
      </c>
      <c r="AC10" s="55">
        <v>3</v>
      </c>
      <c r="AZ10" s="55">
        <v>2</v>
      </c>
      <c r="BA10" s="55">
        <f>IF(AZ10=1,G10,0)</f>
        <v>0</v>
      </c>
      <c r="BB10" s="55">
        <f>IF(AZ10=2,G10,0)</f>
        <v>0</v>
      </c>
      <c r="BC10" s="55">
        <f>IF(AZ10=3,G10,0)</f>
        <v>0</v>
      </c>
      <c r="BD10" s="55">
        <f>IF(AZ10=4,G10,0)</f>
        <v>0</v>
      </c>
      <c r="BE10" s="55">
        <f>IF(AZ10=5,G10,0)</f>
        <v>0</v>
      </c>
      <c r="CZ10" s="55">
        <v>0</v>
      </c>
    </row>
    <row r="11" spans="1:104">
      <c r="A11" s="223"/>
      <c r="B11" s="225" t="s">
        <v>31</v>
      </c>
      <c r="C11" s="224" t="str">
        <f>CONCATENATE(B7," ",C7)</f>
        <v>713 Izolace tepelné</v>
      </c>
      <c r="D11" s="223"/>
      <c r="E11" s="222"/>
      <c r="F11" s="222"/>
      <c r="G11" s="226">
        <f t="shared" si="0"/>
        <v>0</v>
      </c>
      <c r="O11" s="79">
        <v>4</v>
      </c>
      <c r="BA11" s="100">
        <f>SUM(BA7:BA10)</f>
        <v>0</v>
      </c>
      <c r="BB11" s="100">
        <f>SUM(BB7:BB10)</f>
        <v>0</v>
      </c>
      <c r="BC11" s="100">
        <f>SUM(BC7:BC10)</f>
        <v>0</v>
      </c>
      <c r="BD11" s="100">
        <f>SUM(BD7:BD10)</f>
        <v>0</v>
      </c>
      <c r="BE11" s="100">
        <f>SUM(BE7:BE10)</f>
        <v>0</v>
      </c>
    </row>
    <row r="12" spans="1:104">
      <c r="A12" s="237" t="s">
        <v>29</v>
      </c>
      <c r="B12" s="236" t="s">
        <v>1050</v>
      </c>
      <c r="C12" s="235" t="s">
        <v>1049</v>
      </c>
      <c r="D12" s="234"/>
      <c r="E12" s="233"/>
      <c r="F12" s="233"/>
      <c r="G12" s="226">
        <f t="shared" si="0"/>
        <v>0</v>
      </c>
      <c r="H12" s="78"/>
      <c r="I12" s="78"/>
      <c r="O12" s="79">
        <v>1</v>
      </c>
    </row>
    <row r="13" spans="1:104">
      <c r="A13" s="231">
        <v>4</v>
      </c>
      <c r="B13" s="230" t="s">
        <v>1048</v>
      </c>
      <c r="C13" s="229" t="s">
        <v>1047</v>
      </c>
      <c r="D13" s="228" t="s">
        <v>602</v>
      </c>
      <c r="E13" s="227">
        <v>1</v>
      </c>
      <c r="F13" s="302"/>
      <c r="G13" s="226">
        <f t="shared" si="0"/>
        <v>0</v>
      </c>
      <c r="O13" s="79">
        <v>2</v>
      </c>
      <c r="AA13" s="55">
        <v>1</v>
      </c>
      <c r="AB13" s="55">
        <v>7</v>
      </c>
      <c r="AC13" s="55">
        <v>7</v>
      </c>
      <c r="AZ13" s="55">
        <v>2</v>
      </c>
      <c r="BA13" s="55">
        <f>IF(AZ13=1,G13,0)</f>
        <v>0</v>
      </c>
      <c r="BB13" s="55">
        <f>IF(AZ13=2,G13,0)</f>
        <v>0</v>
      </c>
      <c r="BC13" s="55">
        <f>IF(AZ13=3,G13,0)</f>
        <v>0</v>
      </c>
      <c r="BD13" s="55">
        <f>IF(AZ13=4,G13,0)</f>
        <v>0</v>
      </c>
      <c r="BE13" s="55">
        <f>IF(AZ13=5,G13,0)</f>
        <v>0</v>
      </c>
      <c r="CZ13" s="55">
        <v>2.6419999999999999E-2</v>
      </c>
    </row>
    <row r="14" spans="1:104" s="238" customFormat="1" ht="22.5" customHeight="1">
      <c r="A14" s="244">
        <v>5</v>
      </c>
      <c r="B14" s="243" t="s">
        <v>1046</v>
      </c>
      <c r="C14" s="242" t="s">
        <v>1045</v>
      </c>
      <c r="D14" s="241" t="s">
        <v>602</v>
      </c>
      <c r="E14" s="240">
        <v>1</v>
      </c>
      <c r="F14" s="303"/>
      <c r="G14" s="226">
        <f t="shared" si="0"/>
        <v>0</v>
      </c>
      <c r="O14" s="239">
        <v>2</v>
      </c>
      <c r="AA14" s="238">
        <v>12</v>
      </c>
      <c r="AB14" s="238">
        <v>7</v>
      </c>
      <c r="AC14" s="238">
        <v>5</v>
      </c>
      <c r="AZ14" s="238">
        <v>2</v>
      </c>
      <c r="BA14" s="238">
        <f>IF(AZ14=1,G14,0)</f>
        <v>0</v>
      </c>
      <c r="BB14" s="238">
        <f>IF(AZ14=2,G14,0)</f>
        <v>0</v>
      </c>
      <c r="BC14" s="238">
        <f>IF(AZ14=3,G14,0)</f>
        <v>0</v>
      </c>
      <c r="BD14" s="238">
        <f>IF(AZ14=4,G14,0)</f>
        <v>0</v>
      </c>
      <c r="BE14" s="238">
        <f>IF(AZ14=5,G14,0)</f>
        <v>0</v>
      </c>
      <c r="CZ14" s="238">
        <v>0</v>
      </c>
    </row>
    <row r="15" spans="1:104" s="238" customFormat="1">
      <c r="A15" s="244">
        <v>6</v>
      </c>
      <c r="B15" s="243" t="s">
        <v>1044</v>
      </c>
      <c r="C15" s="242" t="s">
        <v>1043</v>
      </c>
      <c r="D15" s="241" t="s">
        <v>296</v>
      </c>
      <c r="E15" s="240">
        <v>1</v>
      </c>
      <c r="F15" s="303"/>
      <c r="G15" s="226">
        <f t="shared" si="0"/>
        <v>0</v>
      </c>
      <c r="O15" s="239">
        <v>2</v>
      </c>
      <c r="AA15" s="238">
        <v>12</v>
      </c>
      <c r="AB15" s="238">
        <v>7</v>
      </c>
      <c r="AC15" s="238">
        <v>6</v>
      </c>
      <c r="AZ15" s="238">
        <v>2</v>
      </c>
      <c r="BA15" s="238">
        <f>IF(AZ15=1,G15,0)</f>
        <v>0</v>
      </c>
      <c r="BB15" s="238">
        <f>IF(AZ15=2,G15,0)</f>
        <v>0</v>
      </c>
      <c r="BC15" s="238">
        <f>IF(AZ15=3,G15,0)</f>
        <v>0</v>
      </c>
      <c r="BD15" s="238">
        <f>IF(AZ15=4,G15,0)</f>
        <v>0</v>
      </c>
      <c r="BE15" s="238">
        <f>IF(AZ15=5,G15,0)</f>
        <v>0</v>
      </c>
      <c r="CZ15" s="238">
        <v>0</v>
      </c>
    </row>
    <row r="16" spans="1:104">
      <c r="A16" s="231">
        <v>7</v>
      </c>
      <c r="B16" s="230" t="s">
        <v>1042</v>
      </c>
      <c r="C16" s="229" t="s">
        <v>1041</v>
      </c>
      <c r="D16" s="228" t="s">
        <v>296</v>
      </c>
      <c r="E16" s="227">
        <v>2</v>
      </c>
      <c r="F16" s="302"/>
      <c r="G16" s="226">
        <f t="shared" si="0"/>
        <v>0</v>
      </c>
      <c r="O16" s="79">
        <v>2</v>
      </c>
      <c r="AA16" s="55">
        <v>12</v>
      </c>
      <c r="AB16" s="55">
        <v>7</v>
      </c>
      <c r="AC16" s="55">
        <v>7</v>
      </c>
      <c r="AZ16" s="55">
        <v>2</v>
      </c>
      <c r="BA16" s="55">
        <f>IF(AZ16=1,G16,0)</f>
        <v>0</v>
      </c>
      <c r="BB16" s="55">
        <f>IF(AZ16=2,G16,0)</f>
        <v>0</v>
      </c>
      <c r="BC16" s="55">
        <f>IF(AZ16=3,G16,0)</f>
        <v>0</v>
      </c>
      <c r="BD16" s="55">
        <f>IF(AZ16=4,G16,0)</f>
        <v>0</v>
      </c>
      <c r="BE16" s="55">
        <f>IF(AZ16=5,G16,0)</f>
        <v>0</v>
      </c>
      <c r="CZ16" s="55">
        <v>0</v>
      </c>
    </row>
    <row r="17" spans="1:104">
      <c r="A17" s="223"/>
      <c r="B17" s="225" t="s">
        <v>31</v>
      </c>
      <c r="C17" s="224" t="str">
        <f>CONCATENATE(B12," ",C12)</f>
        <v>731 Kotelny</v>
      </c>
      <c r="D17" s="223"/>
      <c r="E17" s="222"/>
      <c r="F17" s="222"/>
      <c r="G17" s="226">
        <f t="shared" si="0"/>
        <v>0</v>
      </c>
      <c r="O17" s="79">
        <v>4</v>
      </c>
      <c r="BA17" s="100">
        <f>SUM(BA12:BA16)</f>
        <v>0</v>
      </c>
      <c r="BB17" s="100">
        <f>SUM(BB12:BB16)</f>
        <v>0</v>
      </c>
      <c r="BC17" s="100">
        <f>SUM(BC12:BC16)</f>
        <v>0</v>
      </c>
      <c r="BD17" s="100">
        <f>SUM(BD12:BD16)</f>
        <v>0</v>
      </c>
      <c r="BE17" s="100">
        <f>SUM(BE12:BE16)</f>
        <v>0</v>
      </c>
    </row>
    <row r="18" spans="1:104">
      <c r="A18" s="237" t="s">
        <v>29</v>
      </c>
      <c r="B18" s="236" t="s">
        <v>1040</v>
      </c>
      <c r="C18" s="235" t="s">
        <v>1039</v>
      </c>
      <c r="D18" s="234"/>
      <c r="E18" s="233"/>
      <c r="F18" s="233"/>
      <c r="G18" s="226">
        <f t="shared" si="0"/>
        <v>0</v>
      </c>
      <c r="H18" s="78"/>
      <c r="I18" s="78"/>
      <c r="O18" s="79">
        <v>1</v>
      </c>
    </row>
    <row r="19" spans="1:104">
      <c r="A19" s="231">
        <v>8</v>
      </c>
      <c r="B19" s="230" t="s">
        <v>1038</v>
      </c>
      <c r="C19" s="229" t="s">
        <v>1037</v>
      </c>
      <c r="D19" s="228" t="s">
        <v>602</v>
      </c>
      <c r="E19" s="227">
        <v>1</v>
      </c>
      <c r="F19" s="302"/>
      <c r="G19" s="226">
        <f t="shared" si="0"/>
        <v>0</v>
      </c>
      <c r="O19" s="79">
        <v>2</v>
      </c>
      <c r="AA19" s="55">
        <v>1</v>
      </c>
      <c r="AB19" s="55">
        <v>7</v>
      </c>
      <c r="AC19" s="55">
        <v>7</v>
      </c>
      <c r="AZ19" s="55">
        <v>2</v>
      </c>
      <c r="BA19" s="55">
        <f>IF(AZ19=1,G19,0)</f>
        <v>0</v>
      </c>
      <c r="BB19" s="55">
        <f>IF(AZ19=2,G19,0)</f>
        <v>0</v>
      </c>
      <c r="BC19" s="55">
        <f>IF(AZ19=3,G19,0)</f>
        <v>0</v>
      </c>
      <c r="BD19" s="55">
        <f>IF(AZ19=4,G19,0)</f>
        <v>0</v>
      </c>
      <c r="BE19" s="55">
        <f>IF(AZ19=5,G19,0)</f>
        <v>0</v>
      </c>
      <c r="CZ19" s="55">
        <v>5.8999999999999999E-3</v>
      </c>
    </row>
    <row r="20" spans="1:104">
      <c r="A20" s="223"/>
      <c r="B20" s="225" t="s">
        <v>31</v>
      </c>
      <c r="C20" s="224" t="str">
        <f>CONCATENATE(B18," ",C18)</f>
        <v>732 Strojovny</v>
      </c>
      <c r="D20" s="223"/>
      <c r="E20" s="222"/>
      <c r="F20" s="222"/>
      <c r="G20" s="226">
        <f t="shared" si="0"/>
        <v>0</v>
      </c>
      <c r="O20" s="79">
        <v>4</v>
      </c>
      <c r="BA20" s="100">
        <f>SUM(BA18:BA19)</f>
        <v>0</v>
      </c>
      <c r="BB20" s="100">
        <f>SUM(BB18:BB19)</f>
        <v>0</v>
      </c>
      <c r="BC20" s="100">
        <f>SUM(BC18:BC19)</f>
        <v>0</v>
      </c>
      <c r="BD20" s="100">
        <f>SUM(BD18:BD19)</f>
        <v>0</v>
      </c>
      <c r="BE20" s="100">
        <f>SUM(BE18:BE19)</f>
        <v>0</v>
      </c>
    </row>
    <row r="21" spans="1:104">
      <c r="A21" s="237" t="s">
        <v>29</v>
      </c>
      <c r="B21" s="236" t="s">
        <v>1036</v>
      </c>
      <c r="C21" s="235" t="s">
        <v>1035</v>
      </c>
      <c r="D21" s="234"/>
      <c r="E21" s="233"/>
      <c r="F21" s="233"/>
      <c r="G21" s="226">
        <f t="shared" si="0"/>
        <v>0</v>
      </c>
      <c r="H21" s="78"/>
      <c r="I21" s="78"/>
      <c r="O21" s="79">
        <v>1</v>
      </c>
    </row>
    <row r="22" spans="1:104">
      <c r="A22" s="231">
        <v>9</v>
      </c>
      <c r="B22" s="230" t="s">
        <v>1034</v>
      </c>
      <c r="C22" s="229" t="s">
        <v>1033</v>
      </c>
      <c r="D22" s="228" t="s">
        <v>166</v>
      </c>
      <c r="E22" s="227">
        <v>56</v>
      </c>
      <c r="F22" s="302"/>
      <c r="G22" s="226">
        <f t="shared" si="0"/>
        <v>0</v>
      </c>
      <c r="O22" s="79">
        <v>2</v>
      </c>
      <c r="AA22" s="55">
        <v>12</v>
      </c>
      <c r="AB22" s="55">
        <v>7</v>
      </c>
      <c r="AC22" s="55">
        <v>9</v>
      </c>
      <c r="AZ22" s="55">
        <v>2</v>
      </c>
      <c r="BA22" s="55">
        <f>IF(AZ22=1,G22,0)</f>
        <v>0</v>
      </c>
      <c r="BB22" s="55">
        <f>IF(AZ22=2,G22,0)</f>
        <v>0</v>
      </c>
      <c r="BC22" s="55">
        <f>IF(AZ22=3,G22,0)</f>
        <v>0</v>
      </c>
      <c r="BD22" s="55">
        <f>IF(AZ22=4,G22,0)</f>
        <v>0</v>
      </c>
      <c r="BE22" s="55">
        <f>IF(AZ22=5,G22,0)</f>
        <v>0</v>
      </c>
      <c r="CZ22" s="55">
        <v>0</v>
      </c>
    </row>
    <row r="23" spans="1:104">
      <c r="A23" s="231">
        <v>10</v>
      </c>
      <c r="B23" s="230" t="s">
        <v>1032</v>
      </c>
      <c r="C23" s="229" t="s">
        <v>1031</v>
      </c>
      <c r="D23" s="228" t="s">
        <v>166</v>
      </c>
      <c r="E23" s="227">
        <v>22</v>
      </c>
      <c r="F23" s="302"/>
      <c r="G23" s="226">
        <f t="shared" si="0"/>
        <v>0</v>
      </c>
      <c r="O23" s="79">
        <v>2</v>
      </c>
      <c r="AA23" s="55">
        <v>12</v>
      </c>
      <c r="AB23" s="55">
        <v>7</v>
      </c>
      <c r="AC23" s="55">
        <v>10</v>
      </c>
      <c r="AZ23" s="55">
        <v>2</v>
      </c>
      <c r="BA23" s="55">
        <f>IF(AZ23=1,G23,0)</f>
        <v>0</v>
      </c>
      <c r="BB23" s="55">
        <f>IF(AZ23=2,G23,0)</f>
        <v>0</v>
      </c>
      <c r="BC23" s="55">
        <f>IF(AZ23=3,G23,0)</f>
        <v>0</v>
      </c>
      <c r="BD23" s="55">
        <f>IF(AZ23=4,G23,0)</f>
        <v>0</v>
      </c>
      <c r="BE23" s="55">
        <f>IF(AZ23=5,G23,0)</f>
        <v>0</v>
      </c>
      <c r="CZ23" s="55">
        <v>0</v>
      </c>
    </row>
    <row r="24" spans="1:104">
      <c r="A24" s="231">
        <v>11</v>
      </c>
      <c r="B24" s="230" t="s">
        <v>1030</v>
      </c>
      <c r="C24" s="229" t="s">
        <v>1029</v>
      </c>
      <c r="D24" s="228" t="s">
        <v>166</v>
      </c>
      <c r="E24" s="227">
        <v>6</v>
      </c>
      <c r="F24" s="302"/>
      <c r="G24" s="226">
        <f t="shared" si="0"/>
        <v>0</v>
      </c>
      <c r="O24" s="79">
        <v>2</v>
      </c>
      <c r="AA24" s="55">
        <v>12</v>
      </c>
      <c r="AB24" s="55">
        <v>7</v>
      </c>
      <c r="AC24" s="55">
        <v>11</v>
      </c>
      <c r="AZ24" s="55">
        <v>2</v>
      </c>
      <c r="BA24" s="55">
        <f>IF(AZ24=1,G24,0)</f>
        <v>0</v>
      </c>
      <c r="BB24" s="55">
        <f>IF(AZ24=2,G24,0)</f>
        <v>0</v>
      </c>
      <c r="BC24" s="55">
        <f>IF(AZ24=3,G24,0)</f>
        <v>0</v>
      </c>
      <c r="BD24" s="55">
        <f>IF(AZ24=4,G24,0)</f>
        <v>0</v>
      </c>
      <c r="BE24" s="55">
        <f>IF(AZ24=5,G24,0)</f>
        <v>0</v>
      </c>
      <c r="CZ24" s="55">
        <v>0</v>
      </c>
    </row>
    <row r="25" spans="1:104">
      <c r="A25" s="231">
        <v>12</v>
      </c>
      <c r="B25" s="230" t="s">
        <v>1028</v>
      </c>
      <c r="C25" s="229" t="s">
        <v>1027</v>
      </c>
      <c r="D25" s="228" t="s">
        <v>166</v>
      </c>
      <c r="E25" s="227">
        <v>84</v>
      </c>
      <c r="F25" s="302"/>
      <c r="G25" s="226">
        <f t="shared" si="0"/>
        <v>0</v>
      </c>
      <c r="O25" s="79">
        <v>2</v>
      </c>
      <c r="AA25" s="55">
        <v>1</v>
      </c>
      <c r="AB25" s="55">
        <v>7</v>
      </c>
      <c r="AC25" s="55">
        <v>7</v>
      </c>
      <c r="AZ25" s="55">
        <v>2</v>
      </c>
      <c r="BA25" s="55">
        <f>IF(AZ25=1,G25,0)</f>
        <v>0</v>
      </c>
      <c r="BB25" s="55">
        <f>IF(AZ25=2,G25,0)</f>
        <v>0</v>
      </c>
      <c r="BC25" s="55">
        <f>IF(AZ25=3,G25,0)</f>
        <v>0</v>
      </c>
      <c r="BD25" s="55">
        <f>IF(AZ25=4,G25,0)</f>
        <v>0</v>
      </c>
      <c r="BE25" s="55">
        <f>IF(AZ25=5,G25,0)</f>
        <v>0</v>
      </c>
      <c r="CZ25" s="55">
        <v>9.4400000000000005E-3</v>
      </c>
    </row>
    <row r="26" spans="1:104">
      <c r="A26" s="223"/>
      <c r="B26" s="225" t="s">
        <v>31</v>
      </c>
      <c r="C26" s="224" t="str">
        <f>CONCATENATE(B21," ",C21)</f>
        <v xml:space="preserve">733 Rozvod potrubí </v>
      </c>
      <c r="D26" s="223"/>
      <c r="E26" s="222"/>
      <c r="F26" s="222"/>
      <c r="G26" s="226">
        <f t="shared" si="0"/>
        <v>0</v>
      </c>
      <c r="O26" s="79">
        <v>4</v>
      </c>
      <c r="BA26" s="100">
        <f>SUM(BA21:BA25)</f>
        <v>0</v>
      </c>
      <c r="BB26" s="100">
        <f>SUM(BB21:BB25)</f>
        <v>0</v>
      </c>
      <c r="BC26" s="100">
        <f>SUM(BC21:BC25)</f>
        <v>0</v>
      </c>
      <c r="BD26" s="100">
        <f>SUM(BD21:BD25)</f>
        <v>0</v>
      </c>
      <c r="BE26" s="100">
        <f>SUM(BE21:BE25)</f>
        <v>0</v>
      </c>
    </row>
    <row r="27" spans="1:104">
      <c r="A27" s="237" t="s">
        <v>29</v>
      </c>
      <c r="B27" s="236" t="s">
        <v>1026</v>
      </c>
      <c r="C27" s="235" t="s">
        <v>1025</v>
      </c>
      <c r="D27" s="234"/>
      <c r="E27" s="233"/>
      <c r="F27" s="233"/>
      <c r="G27" s="226">
        <f t="shared" si="0"/>
        <v>0</v>
      </c>
      <c r="H27" s="78"/>
      <c r="I27" s="78"/>
      <c r="O27" s="79">
        <v>1</v>
      </c>
    </row>
    <row r="28" spans="1:104">
      <c r="A28" s="231">
        <v>13</v>
      </c>
      <c r="B28" s="230" t="s">
        <v>1024</v>
      </c>
      <c r="C28" s="229" t="s">
        <v>1023</v>
      </c>
      <c r="D28" s="228" t="s">
        <v>296</v>
      </c>
      <c r="E28" s="227">
        <v>7</v>
      </c>
      <c r="F28" s="302"/>
      <c r="G28" s="226">
        <f t="shared" si="0"/>
        <v>0</v>
      </c>
      <c r="O28" s="79">
        <v>2</v>
      </c>
      <c r="AA28" s="55">
        <v>12</v>
      </c>
      <c r="AB28" s="55">
        <v>7</v>
      </c>
      <c r="AC28" s="55">
        <v>13</v>
      </c>
      <c r="AZ28" s="55">
        <v>2</v>
      </c>
      <c r="BA28" s="55">
        <f>IF(AZ28=1,G28,0)</f>
        <v>0</v>
      </c>
      <c r="BB28" s="55">
        <f>IF(AZ28=2,G28,0)</f>
        <v>0</v>
      </c>
      <c r="BC28" s="55">
        <f>IF(AZ28=3,G28,0)</f>
        <v>0</v>
      </c>
      <c r="BD28" s="55">
        <f>IF(AZ28=4,G28,0)</f>
        <v>0</v>
      </c>
      <c r="BE28" s="55">
        <f>IF(AZ28=5,G28,0)</f>
        <v>0</v>
      </c>
      <c r="CZ28" s="55">
        <v>0</v>
      </c>
    </row>
    <row r="29" spans="1:104">
      <c r="A29" s="231">
        <v>14</v>
      </c>
      <c r="B29" s="230" t="s">
        <v>1022</v>
      </c>
      <c r="C29" s="229" t="s">
        <v>1021</v>
      </c>
      <c r="D29" s="228" t="s">
        <v>296</v>
      </c>
      <c r="E29" s="227">
        <v>8</v>
      </c>
      <c r="F29" s="302"/>
      <c r="G29" s="226">
        <f t="shared" si="0"/>
        <v>0</v>
      </c>
      <c r="O29" s="79">
        <v>2</v>
      </c>
      <c r="AA29" s="55">
        <v>12</v>
      </c>
      <c r="AB29" s="55">
        <v>7</v>
      </c>
      <c r="AC29" s="55">
        <v>14</v>
      </c>
      <c r="AZ29" s="55">
        <v>2</v>
      </c>
      <c r="BA29" s="55">
        <f>IF(AZ29=1,G29,0)</f>
        <v>0</v>
      </c>
      <c r="BB29" s="55">
        <f>IF(AZ29=2,G29,0)</f>
        <v>0</v>
      </c>
      <c r="BC29" s="55">
        <f>IF(AZ29=3,G29,0)</f>
        <v>0</v>
      </c>
      <c r="BD29" s="55">
        <f>IF(AZ29=4,G29,0)</f>
        <v>0</v>
      </c>
      <c r="BE29" s="55">
        <f>IF(AZ29=5,G29,0)</f>
        <v>0</v>
      </c>
      <c r="CZ29" s="55">
        <v>0</v>
      </c>
    </row>
    <row r="30" spans="1:104">
      <c r="A30" s="231">
        <v>15</v>
      </c>
      <c r="B30" s="230" t="s">
        <v>1020</v>
      </c>
      <c r="C30" s="229" t="s">
        <v>1019</v>
      </c>
      <c r="D30" s="228" t="s">
        <v>296</v>
      </c>
      <c r="E30" s="227">
        <v>1</v>
      </c>
      <c r="F30" s="302"/>
      <c r="G30" s="226">
        <f t="shared" si="0"/>
        <v>0</v>
      </c>
      <c r="O30" s="79">
        <v>2</v>
      </c>
      <c r="AA30" s="55">
        <v>12</v>
      </c>
      <c r="AB30" s="55">
        <v>7</v>
      </c>
      <c r="AC30" s="55">
        <v>15</v>
      </c>
      <c r="AZ30" s="55">
        <v>2</v>
      </c>
      <c r="BA30" s="55">
        <f>IF(AZ30=1,G30,0)</f>
        <v>0</v>
      </c>
      <c r="BB30" s="55">
        <f>IF(AZ30=2,G30,0)</f>
        <v>0</v>
      </c>
      <c r="BC30" s="55">
        <f>IF(AZ30=3,G30,0)</f>
        <v>0</v>
      </c>
      <c r="BD30" s="55">
        <f>IF(AZ30=4,G30,0)</f>
        <v>0</v>
      </c>
      <c r="BE30" s="55">
        <f>IF(AZ30=5,G30,0)</f>
        <v>0</v>
      </c>
      <c r="CZ30" s="55">
        <v>0</v>
      </c>
    </row>
    <row r="31" spans="1:104">
      <c r="A31" s="223"/>
      <c r="B31" s="225" t="s">
        <v>31</v>
      </c>
      <c r="C31" s="224" t="str">
        <f>CONCATENATE(B27," ",C27)</f>
        <v xml:space="preserve">734 Armatury </v>
      </c>
      <c r="D31" s="223"/>
      <c r="E31" s="222"/>
      <c r="F31" s="222"/>
      <c r="G31" s="226">
        <f t="shared" si="0"/>
        <v>0</v>
      </c>
      <c r="O31" s="79">
        <v>4</v>
      </c>
      <c r="BA31" s="100">
        <f>SUM(BA27:BA30)</f>
        <v>0</v>
      </c>
      <c r="BB31" s="100">
        <f>SUM(BB27:BB30)</f>
        <v>0</v>
      </c>
      <c r="BC31" s="100">
        <f>SUM(BC27:BC30)</f>
        <v>0</v>
      </c>
      <c r="BD31" s="100">
        <f>SUM(BD27:BD30)</f>
        <v>0</v>
      </c>
      <c r="BE31" s="100">
        <f>SUM(BE27:BE30)</f>
        <v>0</v>
      </c>
    </row>
    <row r="32" spans="1:104">
      <c r="A32" s="237" t="s">
        <v>29</v>
      </c>
      <c r="B32" s="236" t="s">
        <v>1018</v>
      </c>
      <c r="C32" s="235" t="s">
        <v>1017</v>
      </c>
      <c r="D32" s="234"/>
      <c r="E32" s="233"/>
      <c r="F32" s="233"/>
      <c r="G32" s="226">
        <f t="shared" si="0"/>
        <v>0</v>
      </c>
      <c r="H32" s="78"/>
      <c r="I32" s="78"/>
      <c r="O32" s="79">
        <v>1</v>
      </c>
    </row>
    <row r="33" spans="1:104">
      <c r="A33" s="231">
        <v>16</v>
      </c>
      <c r="B33" s="230" t="s">
        <v>1016</v>
      </c>
      <c r="C33" s="229" t="s">
        <v>1015</v>
      </c>
      <c r="D33" s="228" t="s">
        <v>296</v>
      </c>
      <c r="E33" s="227">
        <v>8</v>
      </c>
      <c r="F33" s="302"/>
      <c r="G33" s="226">
        <f t="shared" si="0"/>
        <v>0</v>
      </c>
      <c r="O33" s="79">
        <v>2</v>
      </c>
      <c r="AA33" s="55">
        <v>1</v>
      </c>
      <c r="AB33" s="55">
        <v>7</v>
      </c>
      <c r="AC33" s="55">
        <v>7</v>
      </c>
      <c r="AZ33" s="55">
        <v>2</v>
      </c>
      <c r="BA33" s="55">
        <f t="shared" ref="BA33:BA42" si="1">IF(AZ33=1,G33,0)</f>
        <v>0</v>
      </c>
      <c r="BB33" s="55">
        <f t="shared" ref="BB33:BB42" si="2">IF(AZ33=2,G33,0)</f>
        <v>0</v>
      </c>
      <c r="BC33" s="55">
        <f t="shared" ref="BC33:BC42" si="3">IF(AZ33=3,G33,0)</f>
        <v>0</v>
      </c>
      <c r="BD33" s="55">
        <f t="shared" ref="BD33:BD42" si="4">IF(AZ33=4,G33,0)</f>
        <v>0</v>
      </c>
      <c r="BE33" s="55">
        <f t="shared" ref="BE33:BE42" si="5">IF(AZ33=5,G33,0)</f>
        <v>0</v>
      </c>
      <c r="CZ33" s="55">
        <v>0</v>
      </c>
    </row>
    <row r="34" spans="1:104">
      <c r="A34" s="231">
        <v>17</v>
      </c>
      <c r="B34" s="230" t="s">
        <v>1014</v>
      </c>
      <c r="C34" s="229" t="s">
        <v>1013</v>
      </c>
      <c r="D34" s="228" t="s">
        <v>296</v>
      </c>
      <c r="E34" s="227">
        <v>4</v>
      </c>
      <c r="F34" s="302"/>
      <c r="G34" s="226">
        <f t="shared" si="0"/>
        <v>0</v>
      </c>
      <c r="O34" s="79">
        <v>2</v>
      </c>
      <c r="AA34" s="55">
        <v>12</v>
      </c>
      <c r="AB34" s="55">
        <v>7</v>
      </c>
      <c r="AC34" s="55">
        <v>17</v>
      </c>
      <c r="AZ34" s="55">
        <v>2</v>
      </c>
      <c r="BA34" s="55">
        <f t="shared" si="1"/>
        <v>0</v>
      </c>
      <c r="BB34" s="55">
        <f t="shared" si="2"/>
        <v>0</v>
      </c>
      <c r="BC34" s="55">
        <f t="shared" si="3"/>
        <v>0</v>
      </c>
      <c r="BD34" s="55">
        <f t="shared" si="4"/>
        <v>0</v>
      </c>
      <c r="BE34" s="55">
        <f t="shared" si="5"/>
        <v>0</v>
      </c>
      <c r="CZ34" s="55">
        <v>0</v>
      </c>
    </row>
    <row r="35" spans="1:104">
      <c r="A35" s="231">
        <v>18</v>
      </c>
      <c r="B35" s="230" t="s">
        <v>1012</v>
      </c>
      <c r="C35" s="229" t="s">
        <v>1011</v>
      </c>
      <c r="D35" s="228" t="s">
        <v>296</v>
      </c>
      <c r="E35" s="227">
        <v>1</v>
      </c>
      <c r="F35" s="302"/>
      <c r="G35" s="226">
        <f t="shared" si="0"/>
        <v>0</v>
      </c>
      <c r="O35" s="79">
        <v>2</v>
      </c>
      <c r="AA35" s="55">
        <v>12</v>
      </c>
      <c r="AB35" s="55">
        <v>7</v>
      </c>
      <c r="AC35" s="55">
        <v>18</v>
      </c>
      <c r="AZ35" s="55">
        <v>2</v>
      </c>
      <c r="BA35" s="55">
        <f t="shared" si="1"/>
        <v>0</v>
      </c>
      <c r="BB35" s="55">
        <f t="shared" si="2"/>
        <v>0</v>
      </c>
      <c r="BC35" s="55">
        <f t="shared" si="3"/>
        <v>0</v>
      </c>
      <c r="BD35" s="55">
        <f t="shared" si="4"/>
        <v>0</v>
      </c>
      <c r="BE35" s="55">
        <f t="shared" si="5"/>
        <v>0</v>
      </c>
      <c r="CZ35" s="55">
        <v>0</v>
      </c>
    </row>
    <row r="36" spans="1:104">
      <c r="A36" s="231">
        <v>19</v>
      </c>
      <c r="B36" s="230" t="s">
        <v>1010</v>
      </c>
      <c r="C36" s="229" t="s">
        <v>1009</v>
      </c>
      <c r="D36" s="228" t="s">
        <v>296</v>
      </c>
      <c r="E36" s="227">
        <v>1</v>
      </c>
      <c r="F36" s="302"/>
      <c r="G36" s="226">
        <f t="shared" si="0"/>
        <v>0</v>
      </c>
      <c r="O36" s="79">
        <v>2</v>
      </c>
      <c r="AA36" s="55">
        <v>12</v>
      </c>
      <c r="AB36" s="55">
        <v>7</v>
      </c>
      <c r="AC36" s="55">
        <v>19</v>
      </c>
      <c r="AZ36" s="55">
        <v>2</v>
      </c>
      <c r="BA36" s="55">
        <f t="shared" si="1"/>
        <v>0</v>
      </c>
      <c r="BB36" s="55">
        <f t="shared" si="2"/>
        <v>0</v>
      </c>
      <c r="BC36" s="55">
        <f t="shared" si="3"/>
        <v>0</v>
      </c>
      <c r="BD36" s="55">
        <f t="shared" si="4"/>
        <v>0</v>
      </c>
      <c r="BE36" s="55">
        <f t="shared" si="5"/>
        <v>0</v>
      </c>
      <c r="CZ36" s="55">
        <v>0</v>
      </c>
    </row>
    <row r="37" spans="1:104">
      <c r="A37" s="231">
        <v>20</v>
      </c>
      <c r="B37" s="230" t="s">
        <v>1008</v>
      </c>
      <c r="C37" s="229" t="s">
        <v>1007</v>
      </c>
      <c r="D37" s="228" t="s">
        <v>296</v>
      </c>
      <c r="E37" s="227">
        <v>1</v>
      </c>
      <c r="F37" s="302"/>
      <c r="G37" s="226">
        <f t="shared" si="0"/>
        <v>0</v>
      </c>
      <c r="O37" s="79">
        <v>2</v>
      </c>
      <c r="AA37" s="55">
        <v>12</v>
      </c>
      <c r="AB37" s="55">
        <v>7</v>
      </c>
      <c r="AC37" s="55">
        <v>20</v>
      </c>
      <c r="AZ37" s="55">
        <v>2</v>
      </c>
      <c r="BA37" s="55">
        <f t="shared" si="1"/>
        <v>0</v>
      </c>
      <c r="BB37" s="55">
        <f t="shared" si="2"/>
        <v>0</v>
      </c>
      <c r="BC37" s="55">
        <f t="shared" si="3"/>
        <v>0</v>
      </c>
      <c r="BD37" s="55">
        <f t="shared" si="4"/>
        <v>0</v>
      </c>
      <c r="BE37" s="55">
        <f t="shared" si="5"/>
        <v>0</v>
      </c>
      <c r="CZ37" s="55">
        <v>0</v>
      </c>
    </row>
    <row r="38" spans="1:104">
      <c r="A38" s="231">
        <v>21</v>
      </c>
      <c r="B38" s="230" t="s">
        <v>1006</v>
      </c>
      <c r="C38" s="229" t="s">
        <v>1005</v>
      </c>
      <c r="D38" s="228" t="s">
        <v>296</v>
      </c>
      <c r="E38" s="227">
        <v>1</v>
      </c>
      <c r="F38" s="302"/>
      <c r="G38" s="226">
        <f t="shared" si="0"/>
        <v>0</v>
      </c>
      <c r="O38" s="79">
        <v>2</v>
      </c>
      <c r="AA38" s="55">
        <v>12</v>
      </c>
      <c r="AB38" s="55">
        <v>7</v>
      </c>
      <c r="AC38" s="55">
        <v>21</v>
      </c>
      <c r="AZ38" s="55">
        <v>2</v>
      </c>
      <c r="BA38" s="55">
        <f t="shared" si="1"/>
        <v>0</v>
      </c>
      <c r="BB38" s="55">
        <f t="shared" si="2"/>
        <v>0</v>
      </c>
      <c r="BC38" s="55">
        <f t="shared" si="3"/>
        <v>0</v>
      </c>
      <c r="BD38" s="55">
        <f t="shared" si="4"/>
        <v>0</v>
      </c>
      <c r="BE38" s="55">
        <f t="shared" si="5"/>
        <v>0</v>
      </c>
      <c r="CZ38" s="55">
        <v>0</v>
      </c>
    </row>
    <row r="39" spans="1:104">
      <c r="A39" s="231">
        <v>22</v>
      </c>
      <c r="B39" s="230" t="s">
        <v>1004</v>
      </c>
      <c r="C39" s="229" t="s">
        <v>1003</v>
      </c>
      <c r="D39" s="228" t="s">
        <v>296</v>
      </c>
      <c r="E39" s="227">
        <v>8</v>
      </c>
      <c r="F39" s="302"/>
      <c r="G39" s="226">
        <f t="shared" si="0"/>
        <v>0</v>
      </c>
      <c r="O39" s="79">
        <v>2</v>
      </c>
      <c r="AA39" s="55">
        <v>1</v>
      </c>
      <c r="AB39" s="55">
        <v>7</v>
      </c>
      <c r="AC39" s="55">
        <v>7</v>
      </c>
      <c r="AZ39" s="55">
        <v>2</v>
      </c>
      <c r="BA39" s="55">
        <f t="shared" si="1"/>
        <v>0</v>
      </c>
      <c r="BB39" s="55">
        <f t="shared" si="2"/>
        <v>0</v>
      </c>
      <c r="BC39" s="55">
        <f t="shared" si="3"/>
        <v>0</v>
      </c>
      <c r="BD39" s="55">
        <f t="shared" si="4"/>
        <v>0</v>
      </c>
      <c r="BE39" s="55">
        <f t="shared" si="5"/>
        <v>0</v>
      </c>
      <c r="CZ39" s="55">
        <v>3.2640000000000002E-2</v>
      </c>
    </row>
    <row r="40" spans="1:104">
      <c r="A40" s="231">
        <v>23</v>
      </c>
      <c r="B40" s="230" t="s">
        <v>1002</v>
      </c>
      <c r="C40" s="229" t="s">
        <v>1001</v>
      </c>
      <c r="D40" s="228" t="s">
        <v>296</v>
      </c>
      <c r="E40" s="227">
        <v>1</v>
      </c>
      <c r="F40" s="302"/>
      <c r="G40" s="226">
        <f t="shared" si="0"/>
        <v>0</v>
      </c>
      <c r="O40" s="79">
        <v>2</v>
      </c>
      <c r="AA40" s="55">
        <v>1</v>
      </c>
      <c r="AB40" s="55">
        <v>7</v>
      </c>
      <c r="AC40" s="55">
        <v>7</v>
      </c>
      <c r="AZ40" s="55">
        <v>2</v>
      </c>
      <c r="BA40" s="55">
        <f t="shared" si="1"/>
        <v>0</v>
      </c>
      <c r="BB40" s="55">
        <f t="shared" si="2"/>
        <v>0</v>
      </c>
      <c r="BC40" s="55">
        <f t="shared" si="3"/>
        <v>0</v>
      </c>
      <c r="BD40" s="55">
        <f t="shared" si="4"/>
        <v>0</v>
      </c>
      <c r="BE40" s="55">
        <f t="shared" si="5"/>
        <v>0</v>
      </c>
      <c r="CZ40" s="55">
        <v>0</v>
      </c>
    </row>
    <row r="41" spans="1:104">
      <c r="A41" s="231">
        <v>24</v>
      </c>
      <c r="B41" s="230" t="s">
        <v>1000</v>
      </c>
      <c r="C41" s="229" t="s">
        <v>999</v>
      </c>
      <c r="D41" s="228" t="s">
        <v>296</v>
      </c>
      <c r="E41" s="227">
        <v>1</v>
      </c>
      <c r="F41" s="302"/>
      <c r="G41" s="226">
        <f t="shared" si="0"/>
        <v>0</v>
      </c>
      <c r="O41" s="79">
        <v>2</v>
      </c>
      <c r="AA41" s="55">
        <v>12</v>
      </c>
      <c r="AB41" s="55">
        <v>7</v>
      </c>
      <c r="AC41" s="55">
        <v>24</v>
      </c>
      <c r="AZ41" s="55">
        <v>2</v>
      </c>
      <c r="BA41" s="55">
        <f t="shared" si="1"/>
        <v>0</v>
      </c>
      <c r="BB41" s="55">
        <f t="shared" si="2"/>
        <v>0</v>
      </c>
      <c r="BC41" s="55">
        <f t="shared" si="3"/>
        <v>0</v>
      </c>
      <c r="BD41" s="55">
        <f t="shared" si="4"/>
        <v>0</v>
      </c>
      <c r="BE41" s="55">
        <f t="shared" si="5"/>
        <v>0</v>
      </c>
      <c r="CZ41" s="55">
        <v>0</v>
      </c>
    </row>
    <row r="42" spans="1:104">
      <c r="A42" s="231">
        <v>25</v>
      </c>
      <c r="B42" s="230" t="s">
        <v>998</v>
      </c>
      <c r="C42" s="229" t="s">
        <v>997</v>
      </c>
      <c r="D42" s="228" t="s">
        <v>296</v>
      </c>
      <c r="E42" s="227">
        <v>1</v>
      </c>
      <c r="F42" s="302"/>
      <c r="G42" s="226">
        <f t="shared" si="0"/>
        <v>0</v>
      </c>
      <c r="O42" s="79">
        <v>2</v>
      </c>
      <c r="AA42" s="55">
        <v>1</v>
      </c>
      <c r="AB42" s="55">
        <v>7</v>
      </c>
      <c r="AC42" s="55">
        <v>7</v>
      </c>
      <c r="AZ42" s="55">
        <v>2</v>
      </c>
      <c r="BA42" s="55">
        <f t="shared" si="1"/>
        <v>0</v>
      </c>
      <c r="BB42" s="55">
        <f t="shared" si="2"/>
        <v>0</v>
      </c>
      <c r="BC42" s="55">
        <f t="shared" si="3"/>
        <v>0</v>
      </c>
      <c r="BD42" s="55">
        <f t="shared" si="4"/>
        <v>0</v>
      </c>
      <c r="BE42" s="55">
        <f t="shared" si="5"/>
        <v>0</v>
      </c>
      <c r="CZ42" s="55">
        <v>3.2640000000000002E-2</v>
      </c>
    </row>
    <row r="43" spans="1:104">
      <c r="A43" s="223"/>
      <c r="B43" s="225" t="s">
        <v>31</v>
      </c>
      <c r="C43" s="224" t="str">
        <f>CONCATENATE(B32," ",C32)</f>
        <v>735 Otopná tělesa</v>
      </c>
      <c r="D43" s="223"/>
      <c r="E43" s="222"/>
      <c r="F43" s="222"/>
      <c r="G43" s="226">
        <f t="shared" si="0"/>
        <v>0</v>
      </c>
      <c r="O43" s="79">
        <v>4</v>
      </c>
      <c r="BA43" s="100">
        <f>SUM(BA32:BA42)</f>
        <v>0</v>
      </c>
      <c r="BB43" s="100">
        <f>SUM(BB32:BB42)</f>
        <v>0</v>
      </c>
      <c r="BC43" s="100">
        <f>SUM(BC32:BC42)</f>
        <v>0</v>
      </c>
      <c r="BD43" s="100">
        <f>SUM(BD32:BD42)</f>
        <v>0</v>
      </c>
      <c r="BE43" s="100">
        <f>SUM(BE32:BE42)</f>
        <v>0</v>
      </c>
    </row>
    <row r="44" spans="1:104">
      <c r="A44" s="237" t="s">
        <v>29</v>
      </c>
      <c r="B44" s="236" t="s">
        <v>996</v>
      </c>
      <c r="C44" s="235" t="s">
        <v>995</v>
      </c>
      <c r="D44" s="234"/>
      <c r="E44" s="233"/>
      <c r="F44" s="233"/>
      <c r="G44" s="226">
        <f t="shared" si="0"/>
        <v>0</v>
      </c>
      <c r="H44" s="78"/>
      <c r="I44" s="78"/>
      <c r="O44" s="79">
        <v>1</v>
      </c>
    </row>
    <row r="45" spans="1:104" ht="22.5">
      <c r="A45" s="231">
        <v>26</v>
      </c>
      <c r="B45" s="230" t="s">
        <v>994</v>
      </c>
      <c r="C45" s="229" t="s">
        <v>993</v>
      </c>
      <c r="D45" s="228" t="s">
        <v>296</v>
      </c>
      <c r="E45" s="227">
        <v>1</v>
      </c>
      <c r="F45" s="302"/>
      <c r="G45" s="226">
        <f t="shared" si="0"/>
        <v>0</v>
      </c>
      <c r="O45" s="79">
        <v>2</v>
      </c>
      <c r="AA45" s="55">
        <v>12</v>
      </c>
      <c r="AB45" s="55">
        <v>1</v>
      </c>
      <c r="AC45" s="55">
        <v>26</v>
      </c>
      <c r="AZ45" s="55">
        <v>1</v>
      </c>
      <c r="BA45" s="55">
        <f>IF(AZ45=1,G45,0)</f>
        <v>0</v>
      </c>
      <c r="BB45" s="55">
        <f>IF(AZ45=2,G45,0)</f>
        <v>0</v>
      </c>
      <c r="BC45" s="55">
        <f>IF(AZ45=3,G45,0)</f>
        <v>0</v>
      </c>
      <c r="BD45" s="55">
        <f>IF(AZ45=4,G45,0)</f>
        <v>0</v>
      </c>
      <c r="BE45" s="55">
        <f>IF(AZ45=5,G45,0)</f>
        <v>0</v>
      </c>
      <c r="CZ45" s="55">
        <v>0</v>
      </c>
    </row>
    <row r="46" spans="1:104">
      <c r="A46" s="231">
        <v>27</v>
      </c>
      <c r="B46" s="230" t="s">
        <v>992</v>
      </c>
      <c r="C46" s="229" t="s">
        <v>991</v>
      </c>
      <c r="D46" s="228" t="s">
        <v>602</v>
      </c>
      <c r="E46" s="227">
        <v>1</v>
      </c>
      <c r="F46" s="302"/>
      <c r="G46" s="226">
        <f t="shared" si="0"/>
        <v>0</v>
      </c>
      <c r="O46" s="79">
        <v>2</v>
      </c>
      <c r="AA46" s="55">
        <v>12</v>
      </c>
      <c r="AB46" s="55">
        <v>1</v>
      </c>
      <c r="AC46" s="55">
        <v>27</v>
      </c>
      <c r="AZ46" s="55">
        <v>1</v>
      </c>
      <c r="BA46" s="55">
        <f>IF(AZ46=1,G46,0)</f>
        <v>0</v>
      </c>
      <c r="BB46" s="55">
        <f>IF(AZ46=2,G46,0)</f>
        <v>0</v>
      </c>
      <c r="BC46" s="55">
        <f>IF(AZ46=3,G46,0)</f>
        <v>0</v>
      </c>
      <c r="BD46" s="55">
        <f>IF(AZ46=4,G46,0)</f>
        <v>0</v>
      </c>
      <c r="BE46" s="55">
        <f>IF(AZ46=5,G46,0)</f>
        <v>0</v>
      </c>
      <c r="CZ46" s="55">
        <v>0</v>
      </c>
    </row>
    <row r="47" spans="1:104">
      <c r="A47" s="223"/>
      <c r="B47" s="225" t="s">
        <v>31</v>
      </c>
      <c r="C47" s="224" t="str">
        <f>CONCATENATE(B44," ",C44)</f>
        <v>739 R Odvod spalin</v>
      </c>
      <c r="D47" s="223"/>
      <c r="E47" s="222"/>
      <c r="F47" s="222"/>
      <c r="G47" s="226">
        <f t="shared" si="0"/>
        <v>0</v>
      </c>
      <c r="O47" s="79">
        <v>4</v>
      </c>
      <c r="BA47" s="100">
        <f>SUM(BA44:BA46)</f>
        <v>0</v>
      </c>
      <c r="BB47" s="100">
        <f>SUM(BB44:BB46)</f>
        <v>0</v>
      </c>
      <c r="BC47" s="100">
        <f>SUM(BC44:BC46)</f>
        <v>0</v>
      </c>
      <c r="BD47" s="100">
        <f>SUM(BD44:BD46)</f>
        <v>0</v>
      </c>
      <c r="BE47" s="100">
        <f>SUM(BE44:BE46)</f>
        <v>0</v>
      </c>
    </row>
    <row r="48" spans="1:104">
      <c r="A48" s="237" t="s">
        <v>29</v>
      </c>
      <c r="B48" s="236" t="s">
        <v>2</v>
      </c>
      <c r="C48" s="235" t="s">
        <v>990</v>
      </c>
      <c r="D48" s="234"/>
      <c r="E48" s="233"/>
      <c r="F48" s="233"/>
      <c r="G48" s="226">
        <f t="shared" si="0"/>
        <v>0</v>
      </c>
      <c r="H48" s="78"/>
      <c r="I48" s="78"/>
      <c r="O48" s="79">
        <v>1</v>
      </c>
    </row>
    <row r="49" spans="1:104">
      <c r="A49" s="231">
        <v>28</v>
      </c>
      <c r="B49" s="230" t="s">
        <v>989</v>
      </c>
      <c r="C49" s="229" t="s">
        <v>988</v>
      </c>
      <c r="D49" s="228" t="s">
        <v>987</v>
      </c>
      <c r="E49" s="227">
        <v>24</v>
      </c>
      <c r="F49" s="302"/>
      <c r="G49" s="226">
        <f t="shared" si="0"/>
        <v>0</v>
      </c>
      <c r="O49" s="79">
        <v>2</v>
      </c>
      <c r="AA49" s="55">
        <v>12</v>
      </c>
      <c r="AB49" s="55">
        <v>1</v>
      </c>
      <c r="AC49" s="55">
        <v>28</v>
      </c>
      <c r="AZ49" s="55">
        <v>1</v>
      </c>
      <c r="BA49" s="55">
        <f>IF(AZ49=1,G49,0)</f>
        <v>0</v>
      </c>
      <c r="BB49" s="55">
        <f>IF(AZ49=2,G49,0)</f>
        <v>0</v>
      </c>
      <c r="BC49" s="55">
        <f>IF(AZ49=3,G49,0)</f>
        <v>0</v>
      </c>
      <c r="BD49" s="55">
        <f>IF(AZ49=4,G49,0)</f>
        <v>0</v>
      </c>
      <c r="BE49" s="55">
        <f>IF(AZ49=5,G49,0)</f>
        <v>0</v>
      </c>
      <c r="CZ49" s="55">
        <v>0</v>
      </c>
    </row>
    <row r="50" spans="1:104">
      <c r="A50" s="231">
        <v>29</v>
      </c>
      <c r="B50" s="230" t="s">
        <v>986</v>
      </c>
      <c r="C50" s="229" t="s">
        <v>985</v>
      </c>
      <c r="D50" s="228" t="s">
        <v>296</v>
      </c>
      <c r="E50" s="227">
        <v>1</v>
      </c>
      <c r="F50" s="302"/>
      <c r="G50" s="226">
        <f t="shared" si="0"/>
        <v>0</v>
      </c>
      <c r="O50" s="79">
        <v>2</v>
      </c>
      <c r="AA50" s="55">
        <v>12</v>
      </c>
      <c r="AB50" s="55">
        <v>1</v>
      </c>
      <c r="AC50" s="55">
        <v>29</v>
      </c>
      <c r="AZ50" s="55">
        <v>1</v>
      </c>
      <c r="BA50" s="55">
        <f>IF(AZ50=1,G50,0)</f>
        <v>0</v>
      </c>
      <c r="BB50" s="55">
        <f>IF(AZ50=2,G50,0)</f>
        <v>0</v>
      </c>
      <c r="BC50" s="55">
        <f>IF(AZ50=3,G50,0)</f>
        <v>0</v>
      </c>
      <c r="BD50" s="55">
        <f>IF(AZ50=4,G50,0)</f>
        <v>0</v>
      </c>
      <c r="BE50" s="55">
        <f>IF(AZ50=5,G50,0)</f>
        <v>0</v>
      </c>
      <c r="CZ50" s="55">
        <v>0</v>
      </c>
    </row>
    <row r="51" spans="1:104">
      <c r="A51" s="223"/>
      <c r="B51" s="225" t="s">
        <v>31</v>
      </c>
      <c r="C51" s="224" t="str">
        <f>CONCATENATE(B48," ",C48)</f>
        <v>HZS Hodinové zúčrtovací sazba</v>
      </c>
      <c r="D51" s="223"/>
      <c r="E51" s="222"/>
      <c r="F51" s="222"/>
      <c r="G51" s="226">
        <f t="shared" si="0"/>
        <v>0</v>
      </c>
      <c r="O51" s="79">
        <v>4</v>
      </c>
      <c r="BA51" s="100">
        <f>SUM(BA48:BA50)</f>
        <v>0</v>
      </c>
      <c r="BB51" s="100">
        <f>SUM(BB48:BB50)</f>
        <v>0</v>
      </c>
      <c r="BC51" s="100">
        <f>SUM(BC48:BC50)</f>
        <v>0</v>
      </c>
      <c r="BD51" s="100">
        <f>SUM(BD48:BD50)</f>
        <v>0</v>
      </c>
      <c r="BE51" s="100">
        <f>SUM(BE48:BE50)</f>
        <v>0</v>
      </c>
    </row>
    <row r="52" spans="1:104" ht="13.5" thickBot="1">
      <c r="A52" s="221"/>
      <c r="B52" s="221"/>
      <c r="C52" s="221"/>
      <c r="D52" s="221"/>
      <c r="E52" s="221"/>
      <c r="F52" s="221"/>
      <c r="G52" s="221"/>
    </row>
    <row r="53" spans="1:104" ht="16.5" thickBot="1">
      <c r="A53" s="304"/>
      <c r="B53" s="305"/>
      <c r="C53" s="306" t="s">
        <v>600</v>
      </c>
      <c r="D53" s="307"/>
      <c r="E53" s="308"/>
      <c r="F53" s="308"/>
      <c r="G53" s="310">
        <f>G8+G9+G10+G13+G14+G16+G15+G19+G22+G23+G24+G25+G28+G29+G30+G33+G34+G35+G36+G37+G38+G39+G40+G41+G42+G45+G46+G49+G50</f>
        <v>0</v>
      </c>
    </row>
    <row r="54" spans="1:104">
      <c r="E54" s="55"/>
    </row>
    <row r="55" spans="1:104">
      <c r="E55" s="55"/>
    </row>
    <row r="56" spans="1:104">
      <c r="E56" s="55"/>
    </row>
    <row r="57" spans="1:104">
      <c r="E57" s="55"/>
    </row>
    <row r="58" spans="1:104">
      <c r="E58" s="55"/>
    </row>
    <row r="59" spans="1:104">
      <c r="E59" s="55"/>
    </row>
    <row r="60" spans="1:104">
      <c r="E60" s="55"/>
    </row>
    <row r="61" spans="1:104">
      <c r="E61" s="55"/>
    </row>
    <row r="62" spans="1:104">
      <c r="E62" s="55"/>
    </row>
    <row r="63" spans="1:104">
      <c r="E63" s="55"/>
    </row>
    <row r="64" spans="1:104">
      <c r="E64" s="55"/>
    </row>
    <row r="65" spans="1:7">
      <c r="E65" s="55"/>
    </row>
    <row r="66" spans="1:7">
      <c r="E66" s="55"/>
    </row>
    <row r="67" spans="1:7">
      <c r="E67" s="55"/>
    </row>
    <row r="68" spans="1:7">
      <c r="E68" s="55"/>
    </row>
    <row r="69" spans="1:7">
      <c r="E69" s="55"/>
    </row>
    <row r="70" spans="1:7">
      <c r="E70" s="55"/>
    </row>
    <row r="71" spans="1:7">
      <c r="E71" s="55"/>
    </row>
    <row r="72" spans="1:7">
      <c r="E72" s="55"/>
    </row>
    <row r="73" spans="1:7">
      <c r="E73" s="55"/>
    </row>
    <row r="74" spans="1:7">
      <c r="A74" s="101"/>
      <c r="B74" s="101"/>
      <c r="C74" s="101"/>
      <c r="D74" s="101"/>
      <c r="E74" s="101"/>
      <c r="F74" s="101"/>
      <c r="G74" s="101"/>
    </row>
    <row r="75" spans="1:7">
      <c r="A75" s="101"/>
      <c r="B75" s="101"/>
      <c r="C75" s="101"/>
      <c r="D75" s="101"/>
      <c r="E75" s="101"/>
      <c r="F75" s="101"/>
      <c r="G75" s="101"/>
    </row>
    <row r="76" spans="1:7">
      <c r="A76" s="101"/>
      <c r="B76" s="101"/>
      <c r="C76" s="101"/>
      <c r="D76" s="101"/>
      <c r="E76" s="101"/>
      <c r="F76" s="101"/>
      <c r="G76" s="101"/>
    </row>
    <row r="77" spans="1:7">
      <c r="A77" s="101"/>
      <c r="B77" s="101"/>
      <c r="C77" s="101"/>
      <c r="D77" s="101"/>
      <c r="E77" s="101"/>
      <c r="F77" s="101"/>
      <c r="G77" s="101"/>
    </row>
    <row r="78" spans="1:7">
      <c r="E78" s="55"/>
    </row>
    <row r="79" spans="1:7">
      <c r="E79" s="55"/>
    </row>
    <row r="80" spans="1:7">
      <c r="E80" s="55"/>
    </row>
    <row r="81" spans="5:5">
      <c r="E81" s="55"/>
    </row>
    <row r="82" spans="5:5">
      <c r="E82" s="55"/>
    </row>
    <row r="83" spans="5:5">
      <c r="E83" s="55"/>
    </row>
    <row r="84" spans="5:5">
      <c r="E84" s="55"/>
    </row>
    <row r="85" spans="5:5">
      <c r="E85" s="55"/>
    </row>
    <row r="86" spans="5:5">
      <c r="E86" s="55"/>
    </row>
    <row r="87" spans="5:5">
      <c r="E87" s="55"/>
    </row>
    <row r="88" spans="5:5">
      <c r="E88" s="55"/>
    </row>
    <row r="89" spans="5:5">
      <c r="E89" s="55"/>
    </row>
    <row r="90" spans="5:5">
      <c r="E90" s="55"/>
    </row>
    <row r="91" spans="5:5">
      <c r="E91" s="55"/>
    </row>
    <row r="92" spans="5:5">
      <c r="E92" s="55"/>
    </row>
    <row r="93" spans="5:5">
      <c r="E93" s="55"/>
    </row>
    <row r="94" spans="5:5">
      <c r="E94" s="55"/>
    </row>
    <row r="95" spans="5:5">
      <c r="E95" s="55"/>
    </row>
    <row r="96" spans="5:5">
      <c r="E96" s="55"/>
    </row>
    <row r="97" spans="1:7">
      <c r="E97" s="55"/>
    </row>
    <row r="98" spans="1:7">
      <c r="E98" s="55"/>
    </row>
    <row r="99" spans="1:7">
      <c r="E99" s="55"/>
    </row>
    <row r="100" spans="1:7">
      <c r="E100" s="55"/>
    </row>
    <row r="101" spans="1:7">
      <c r="E101" s="55"/>
    </row>
    <row r="102" spans="1:7">
      <c r="E102" s="55"/>
    </row>
    <row r="103" spans="1:7">
      <c r="E103" s="55"/>
    </row>
    <row r="104" spans="1:7">
      <c r="E104" s="55"/>
    </row>
    <row r="105" spans="1:7">
      <c r="E105" s="55"/>
    </row>
    <row r="106" spans="1:7">
      <c r="E106" s="55"/>
    </row>
    <row r="107" spans="1:7">
      <c r="E107" s="55"/>
    </row>
    <row r="108" spans="1:7">
      <c r="E108" s="55"/>
    </row>
    <row r="109" spans="1:7">
      <c r="A109" s="102"/>
      <c r="B109" s="102"/>
    </row>
    <row r="110" spans="1:7">
      <c r="A110" s="101"/>
      <c r="B110" s="101"/>
      <c r="C110" s="104"/>
      <c r="D110" s="104"/>
      <c r="E110" s="105"/>
      <c r="F110" s="104"/>
      <c r="G110" s="106"/>
    </row>
    <row r="111" spans="1:7">
      <c r="A111" s="107"/>
      <c r="B111" s="107"/>
      <c r="C111" s="101"/>
      <c r="D111" s="101"/>
      <c r="E111" s="108"/>
      <c r="F111" s="101"/>
      <c r="G111" s="101"/>
    </row>
    <row r="112" spans="1:7">
      <c r="A112" s="101"/>
      <c r="B112" s="101"/>
      <c r="C112" s="101"/>
      <c r="D112" s="101"/>
      <c r="E112" s="108"/>
      <c r="F112" s="101"/>
      <c r="G112" s="101"/>
    </row>
    <row r="113" spans="1:7">
      <c r="A113" s="101"/>
      <c r="B113" s="101"/>
      <c r="C113" s="101"/>
      <c r="D113" s="101"/>
      <c r="E113" s="108"/>
      <c r="F113" s="101"/>
      <c r="G113" s="101"/>
    </row>
    <row r="114" spans="1:7">
      <c r="A114" s="101"/>
      <c r="B114" s="101"/>
      <c r="C114" s="101"/>
      <c r="D114" s="101"/>
      <c r="E114" s="108"/>
      <c r="F114" s="101"/>
      <c r="G114" s="101"/>
    </row>
    <row r="115" spans="1:7">
      <c r="A115" s="101"/>
      <c r="B115" s="101"/>
      <c r="C115" s="101"/>
      <c r="D115" s="101"/>
      <c r="E115" s="108"/>
      <c r="F115" s="101"/>
      <c r="G115" s="101"/>
    </row>
    <row r="116" spans="1:7">
      <c r="A116" s="101"/>
      <c r="B116" s="101"/>
      <c r="C116" s="101"/>
      <c r="D116" s="101"/>
      <c r="E116" s="108"/>
      <c r="F116" s="101"/>
      <c r="G116" s="101"/>
    </row>
    <row r="117" spans="1:7">
      <c r="A117" s="101"/>
      <c r="B117" s="101"/>
      <c r="C117" s="101"/>
      <c r="D117" s="101"/>
      <c r="E117" s="108"/>
      <c r="F117" s="101"/>
      <c r="G117" s="101"/>
    </row>
    <row r="118" spans="1:7">
      <c r="A118" s="101"/>
      <c r="B118" s="101"/>
      <c r="C118" s="101"/>
      <c r="D118" s="101"/>
      <c r="E118" s="108"/>
      <c r="F118" s="101"/>
      <c r="G118" s="101"/>
    </row>
    <row r="119" spans="1:7">
      <c r="A119" s="101"/>
      <c r="B119" s="101"/>
      <c r="C119" s="101"/>
      <c r="D119" s="101"/>
      <c r="E119" s="108"/>
      <c r="F119" s="101"/>
      <c r="G119" s="101"/>
    </row>
    <row r="120" spans="1:7">
      <c r="A120" s="101"/>
      <c r="B120" s="101"/>
      <c r="C120" s="101"/>
      <c r="D120" s="101"/>
      <c r="E120" s="108"/>
      <c r="F120" s="101"/>
      <c r="G120" s="101"/>
    </row>
    <row r="121" spans="1:7">
      <c r="A121" s="101"/>
      <c r="B121" s="101"/>
      <c r="C121" s="101"/>
      <c r="D121" s="101"/>
      <c r="E121" s="108"/>
      <c r="F121" s="101"/>
      <c r="G121" s="101"/>
    </row>
    <row r="122" spans="1:7">
      <c r="A122" s="101"/>
      <c r="B122" s="101"/>
      <c r="C122" s="101"/>
      <c r="D122" s="101"/>
      <c r="E122" s="108"/>
      <c r="F122" s="101"/>
      <c r="G122" s="101"/>
    </row>
    <row r="123" spans="1:7">
      <c r="A123" s="101"/>
      <c r="B123" s="101"/>
      <c r="C123" s="101"/>
      <c r="D123" s="101"/>
      <c r="E123" s="108"/>
      <c r="F123" s="101"/>
      <c r="G123" s="101"/>
    </row>
  </sheetData>
  <sheetProtection password="8879" sheet="1" objects="1" scenarios="1"/>
  <mergeCells count="4">
    <mergeCell ref="A1:G1"/>
    <mergeCell ref="A3:B3"/>
    <mergeCell ref="A4:B4"/>
    <mergeCell ref="E4:G4"/>
  </mergeCells>
  <printOptions gridLinesSet="0"/>
  <pageMargins left="0.59055118110236227" right="0.39370078740157483" top="0.19685039370078741" bottom="0.19685039370078741" header="0" footer="0.19685039370078741"/>
  <pageSetup paperSize="9" scale="98" orientation="portrait" horizontalDpi="300" r:id="rId1"/>
  <headerFooter alignWithMargins="0">
    <oddFooter>Stránka &amp;P z &amp;N</oddFooter>
  </headerFooter>
</worksheet>
</file>

<file path=xl/worksheets/sheet7.xml><?xml version="1.0" encoding="utf-8"?>
<worksheet xmlns="http://schemas.openxmlformats.org/spreadsheetml/2006/main" xmlns:r="http://schemas.openxmlformats.org/officeDocument/2006/relationships">
  <dimension ref="A1:G66"/>
  <sheetViews>
    <sheetView zoomScaleNormal="100" workbookViewId="0">
      <selection activeCell="B18" sqref="B18"/>
    </sheetView>
  </sheetViews>
  <sheetFormatPr defaultRowHeight="12.75"/>
  <cols>
    <col min="1" max="1" width="1.42578125" style="263" customWidth="1"/>
    <col min="2" max="2" width="54.42578125" style="263" customWidth="1"/>
    <col min="3" max="3" width="5.5703125" style="264" customWidth="1"/>
    <col min="4" max="4" width="5.42578125" style="263" customWidth="1"/>
    <col min="5" max="5" width="9.28515625" style="263" customWidth="1"/>
    <col min="6" max="6" width="10.42578125" style="263" customWidth="1"/>
    <col min="7" max="16384" width="9.140625" style="263"/>
  </cols>
  <sheetData>
    <row r="1" spans="1:6" ht="18">
      <c r="A1" s="278"/>
      <c r="B1" s="295" t="s">
        <v>0</v>
      </c>
      <c r="C1" s="292"/>
      <c r="D1" s="278"/>
      <c r="E1" s="278"/>
      <c r="F1" s="278"/>
    </row>
    <row r="2" spans="1:6" ht="15.75">
      <c r="A2" s="294"/>
      <c r="B2" s="284" t="s">
        <v>1104</v>
      </c>
      <c r="C2" s="292"/>
      <c r="D2" s="278"/>
      <c r="E2" s="278"/>
      <c r="F2" s="278"/>
    </row>
    <row r="3" spans="1:6" ht="15.75">
      <c r="A3" s="294"/>
      <c r="B3" s="284" t="s">
        <v>1103</v>
      </c>
      <c r="C3" s="292"/>
      <c r="D3" s="278"/>
      <c r="E3" s="278"/>
      <c r="F3" s="278"/>
    </row>
    <row r="4" spans="1:6" ht="8.1" customHeight="1">
      <c r="A4" s="294"/>
      <c r="B4" s="293"/>
      <c r="C4" s="292"/>
      <c r="D4" s="278"/>
      <c r="E4" s="278"/>
      <c r="F4" s="278"/>
    </row>
    <row r="5" spans="1:6">
      <c r="A5" s="288"/>
      <c r="B5" s="291" t="s">
        <v>1102</v>
      </c>
      <c r="C5" s="290" t="s">
        <v>1101</v>
      </c>
      <c r="D5" s="289" t="s">
        <v>1100</v>
      </c>
      <c r="E5" s="288" t="s">
        <v>1099</v>
      </c>
      <c r="F5" s="288" t="s">
        <v>1098</v>
      </c>
    </row>
    <row r="6" spans="1:6">
      <c r="A6" s="274"/>
      <c r="B6" s="271"/>
      <c r="C6" s="272"/>
      <c r="D6" s="271"/>
      <c r="E6" s="271"/>
      <c r="F6" s="271"/>
    </row>
    <row r="7" spans="1:6" ht="15.75">
      <c r="A7" s="274"/>
      <c r="B7" s="284" t="s">
        <v>1060</v>
      </c>
      <c r="C7" s="272"/>
      <c r="D7" s="285"/>
      <c r="E7" s="285"/>
      <c r="F7" s="285"/>
    </row>
    <row r="8" spans="1:6" ht="15.75" customHeight="1">
      <c r="A8" s="274"/>
      <c r="B8" s="284"/>
      <c r="C8" s="272"/>
      <c r="D8" s="285"/>
      <c r="E8" s="285"/>
      <c r="F8" s="285"/>
    </row>
    <row r="9" spans="1:6" ht="15.75">
      <c r="A9" s="274"/>
      <c r="B9" s="284" t="s">
        <v>1097</v>
      </c>
      <c r="C9" s="272"/>
      <c r="D9" s="285"/>
      <c r="E9" s="285"/>
      <c r="F9" s="285"/>
    </row>
    <row r="10" spans="1:6">
      <c r="A10" s="274"/>
      <c r="B10" s="273"/>
      <c r="C10" s="272"/>
      <c r="D10" s="285"/>
      <c r="E10" s="285"/>
      <c r="F10" s="285"/>
    </row>
    <row r="11" spans="1:6">
      <c r="A11" s="274"/>
      <c r="B11" s="273" t="s">
        <v>1096</v>
      </c>
      <c r="C11" s="287">
        <v>1</v>
      </c>
      <c r="D11" s="286" t="s">
        <v>30</v>
      </c>
      <c r="E11" s="296"/>
      <c r="F11" s="277">
        <f>C11*E11</f>
        <v>0</v>
      </c>
    </row>
    <row r="12" spans="1:6">
      <c r="A12" s="274"/>
      <c r="B12" s="273" t="s">
        <v>1095</v>
      </c>
      <c r="C12" s="272"/>
      <c r="D12" s="285"/>
      <c r="E12" s="285"/>
      <c r="F12" s="285"/>
    </row>
    <row r="13" spans="1:6">
      <c r="A13" s="274"/>
      <c r="B13" s="273"/>
      <c r="C13" s="272"/>
      <c r="D13" s="285"/>
      <c r="E13" s="285"/>
      <c r="F13" s="285"/>
    </row>
    <row r="14" spans="1:6" ht="15.75">
      <c r="A14" s="274"/>
      <c r="B14" s="284" t="s">
        <v>1094</v>
      </c>
      <c r="C14" s="272"/>
      <c r="D14" s="285"/>
      <c r="E14" s="285"/>
      <c r="F14" s="285"/>
    </row>
    <row r="15" spans="1:6">
      <c r="A15" s="274"/>
      <c r="B15" s="273"/>
      <c r="C15" s="272"/>
      <c r="D15" s="285"/>
      <c r="E15" s="285"/>
      <c r="F15" s="285"/>
    </row>
    <row r="16" spans="1:6">
      <c r="A16" s="274"/>
      <c r="B16" s="273" t="s">
        <v>1093</v>
      </c>
      <c r="C16" s="287">
        <v>1</v>
      </c>
      <c r="D16" s="286" t="s">
        <v>30</v>
      </c>
      <c r="E16" s="296"/>
      <c r="F16" s="277">
        <f>C16*E16</f>
        <v>0</v>
      </c>
    </row>
    <row r="17" spans="1:6">
      <c r="A17" s="274"/>
      <c r="B17" s="273" t="s">
        <v>1092</v>
      </c>
      <c r="C17" s="272"/>
      <c r="D17" s="285"/>
      <c r="E17" s="285"/>
      <c r="F17" s="285"/>
    </row>
    <row r="18" spans="1:6">
      <c r="A18" s="274"/>
      <c r="B18" s="273"/>
      <c r="C18" s="272"/>
      <c r="D18" s="285"/>
      <c r="E18" s="285"/>
      <c r="F18" s="285"/>
    </row>
    <row r="19" spans="1:6" ht="15.75">
      <c r="A19" s="274"/>
      <c r="B19" s="284" t="s">
        <v>1091</v>
      </c>
      <c r="C19" s="272"/>
      <c r="D19" s="271"/>
      <c r="E19" s="271"/>
      <c r="F19" s="275">
        <f>SUM(F9:F18)</f>
        <v>0</v>
      </c>
    </row>
    <row r="20" spans="1:6">
      <c r="A20" s="274"/>
      <c r="B20" s="273"/>
      <c r="C20" s="272"/>
      <c r="D20" s="271"/>
      <c r="E20" s="271"/>
      <c r="F20" s="271"/>
    </row>
    <row r="21" spans="1:6" ht="15.75">
      <c r="A21" s="274"/>
      <c r="B21" s="267" t="s">
        <v>1090</v>
      </c>
      <c r="C21" s="272"/>
      <c r="D21" s="271"/>
      <c r="E21" s="271"/>
      <c r="F21" s="271"/>
    </row>
    <row r="22" spans="1:6">
      <c r="A22" s="274"/>
      <c r="B22" s="271"/>
      <c r="C22" s="272"/>
      <c r="D22" s="271"/>
      <c r="E22" s="271"/>
      <c r="F22" s="271"/>
    </row>
    <row r="23" spans="1:6">
      <c r="A23" s="274"/>
      <c r="B23" s="283" t="s">
        <v>1089</v>
      </c>
      <c r="C23" s="280">
        <v>210</v>
      </c>
      <c r="D23" s="278" t="s">
        <v>166</v>
      </c>
      <c r="E23" s="296"/>
      <c r="F23" s="266">
        <f t="shared" ref="F23:F30" si="0">C23*E23</f>
        <v>0</v>
      </c>
    </row>
    <row r="24" spans="1:6">
      <c r="A24" s="274"/>
      <c r="B24" s="283" t="s">
        <v>1088</v>
      </c>
      <c r="C24" s="280">
        <v>280</v>
      </c>
      <c r="D24" s="278" t="s">
        <v>166</v>
      </c>
      <c r="E24" s="296"/>
      <c r="F24" s="266">
        <f t="shared" si="0"/>
        <v>0</v>
      </c>
    </row>
    <row r="25" spans="1:6">
      <c r="A25" s="274"/>
      <c r="B25" s="283" t="s">
        <v>1087</v>
      </c>
      <c r="C25" s="280">
        <v>20</v>
      </c>
      <c r="D25" s="278" t="s">
        <v>166</v>
      </c>
      <c r="E25" s="296"/>
      <c r="F25" s="266">
        <f t="shared" si="0"/>
        <v>0</v>
      </c>
    </row>
    <row r="26" spans="1:6">
      <c r="A26" s="274"/>
      <c r="B26" s="283" t="s">
        <v>1086</v>
      </c>
      <c r="C26" s="280">
        <v>3</v>
      </c>
      <c r="D26" s="278" t="s">
        <v>166</v>
      </c>
      <c r="E26" s="296"/>
      <c r="F26" s="266">
        <f t="shared" si="0"/>
        <v>0</v>
      </c>
    </row>
    <row r="27" spans="1:6">
      <c r="A27" s="274"/>
      <c r="B27" s="283" t="s">
        <v>1085</v>
      </c>
      <c r="C27" s="280">
        <v>15</v>
      </c>
      <c r="D27" s="278" t="s">
        <v>166</v>
      </c>
      <c r="E27" s="296"/>
      <c r="F27" s="266">
        <f t="shared" si="0"/>
        <v>0</v>
      </c>
    </row>
    <row r="28" spans="1:6">
      <c r="A28" s="274"/>
      <c r="B28" s="283" t="s">
        <v>1084</v>
      </c>
      <c r="C28" s="280">
        <v>8</v>
      </c>
      <c r="D28" s="278" t="s">
        <v>166</v>
      </c>
      <c r="E28" s="296"/>
      <c r="F28" s="266">
        <f t="shared" si="0"/>
        <v>0</v>
      </c>
    </row>
    <row r="29" spans="1:6">
      <c r="A29" s="274"/>
      <c r="B29" s="283" t="s">
        <v>1083</v>
      </c>
      <c r="C29" s="280">
        <v>3</v>
      </c>
      <c r="D29" s="278" t="s">
        <v>30</v>
      </c>
      <c r="E29" s="296"/>
      <c r="F29" s="266">
        <f t="shared" si="0"/>
        <v>0</v>
      </c>
    </row>
    <row r="30" spans="1:6">
      <c r="A30" s="274"/>
      <c r="B30" s="283" t="s">
        <v>1082</v>
      </c>
      <c r="C30" s="280">
        <v>2</v>
      </c>
      <c r="D30" s="278" t="s">
        <v>30</v>
      </c>
      <c r="E30" s="296"/>
      <c r="F30" s="266">
        <f t="shared" si="0"/>
        <v>0</v>
      </c>
    </row>
    <row r="31" spans="1:6">
      <c r="A31" s="274"/>
      <c r="B31" s="283" t="s">
        <v>1081</v>
      </c>
      <c r="C31" s="280"/>
      <c r="D31" s="278"/>
      <c r="E31" s="277"/>
      <c r="F31" s="266"/>
    </row>
    <row r="32" spans="1:6">
      <c r="A32" s="274"/>
      <c r="B32" s="282" t="s">
        <v>1080</v>
      </c>
      <c r="C32" s="280">
        <v>6</v>
      </c>
      <c r="D32" s="278" t="s">
        <v>30</v>
      </c>
      <c r="E32" s="296"/>
      <c r="F32" s="266">
        <f t="shared" ref="F32:F42" si="1">C32*E32</f>
        <v>0</v>
      </c>
    </row>
    <row r="33" spans="1:6">
      <c r="A33" s="274"/>
      <c r="B33" s="281" t="s">
        <v>1079</v>
      </c>
      <c r="C33" s="280">
        <v>8</v>
      </c>
      <c r="D33" s="278" t="s">
        <v>30</v>
      </c>
      <c r="E33" s="296"/>
      <c r="F33" s="266">
        <f t="shared" si="1"/>
        <v>0</v>
      </c>
    </row>
    <row r="34" spans="1:6">
      <c r="A34" s="274"/>
      <c r="B34" s="281" t="s">
        <v>1078</v>
      </c>
      <c r="C34" s="280">
        <v>3</v>
      </c>
      <c r="D34" s="278" t="s">
        <v>30</v>
      </c>
      <c r="E34" s="296"/>
      <c r="F34" s="266">
        <f t="shared" si="1"/>
        <v>0</v>
      </c>
    </row>
    <row r="35" spans="1:6">
      <c r="A35" s="274"/>
      <c r="B35" s="281" t="s">
        <v>1077</v>
      </c>
      <c r="C35" s="280">
        <v>1</v>
      </c>
      <c r="D35" s="278" t="s">
        <v>30</v>
      </c>
      <c r="E35" s="296"/>
      <c r="F35" s="266">
        <f t="shared" si="1"/>
        <v>0</v>
      </c>
    </row>
    <row r="36" spans="1:6">
      <c r="A36" s="274"/>
      <c r="B36" s="281" t="s">
        <v>1076</v>
      </c>
      <c r="C36" s="280">
        <v>28</v>
      </c>
      <c r="D36" s="278" t="s">
        <v>30</v>
      </c>
      <c r="E36" s="296"/>
      <c r="F36" s="266">
        <f t="shared" si="1"/>
        <v>0</v>
      </c>
    </row>
    <row r="37" spans="1:6">
      <c r="A37" s="274"/>
      <c r="B37" s="278" t="s">
        <v>1075</v>
      </c>
      <c r="C37" s="279">
        <v>35</v>
      </c>
      <c r="D37" s="278" t="s">
        <v>166</v>
      </c>
      <c r="E37" s="296"/>
      <c r="F37" s="266">
        <f t="shared" si="1"/>
        <v>0</v>
      </c>
    </row>
    <row r="38" spans="1:6">
      <c r="A38" s="274"/>
      <c r="B38" s="278" t="s">
        <v>1074</v>
      </c>
      <c r="C38" s="278">
        <v>10</v>
      </c>
      <c r="D38" s="278" t="s">
        <v>166</v>
      </c>
      <c r="E38" s="296"/>
      <c r="F38" s="266">
        <f t="shared" si="1"/>
        <v>0</v>
      </c>
    </row>
    <row r="39" spans="1:6">
      <c r="A39" s="274"/>
      <c r="B39" s="278" t="s">
        <v>1073</v>
      </c>
      <c r="C39" s="278">
        <v>45</v>
      </c>
      <c r="D39" s="278" t="s">
        <v>30</v>
      </c>
      <c r="E39" s="296"/>
      <c r="F39" s="266">
        <f t="shared" si="1"/>
        <v>0</v>
      </c>
    </row>
    <row r="40" spans="1:6">
      <c r="A40" s="274"/>
      <c r="B40" s="278" t="s">
        <v>1072</v>
      </c>
      <c r="C40" s="278">
        <v>5</v>
      </c>
      <c r="D40" s="278" t="s">
        <v>30</v>
      </c>
      <c r="E40" s="296"/>
      <c r="F40" s="266">
        <f t="shared" si="1"/>
        <v>0</v>
      </c>
    </row>
    <row r="41" spans="1:6">
      <c r="A41" s="274"/>
      <c r="B41" s="278" t="s">
        <v>1071</v>
      </c>
      <c r="C41" s="278">
        <v>25</v>
      </c>
      <c r="D41" s="278" t="s">
        <v>30</v>
      </c>
      <c r="E41" s="296"/>
      <c r="F41" s="266">
        <f t="shared" si="1"/>
        <v>0</v>
      </c>
    </row>
    <row r="42" spans="1:6">
      <c r="A42" s="274"/>
      <c r="B42" s="278" t="s">
        <v>1070</v>
      </c>
      <c r="C42" s="278">
        <v>1</v>
      </c>
      <c r="D42" s="278" t="s">
        <v>1069</v>
      </c>
      <c r="E42" s="296"/>
      <c r="F42" s="266">
        <f t="shared" si="1"/>
        <v>0</v>
      </c>
    </row>
    <row r="43" spans="1:6">
      <c r="A43" s="274"/>
      <c r="B43" s="271"/>
      <c r="C43" s="272"/>
      <c r="D43" s="271"/>
      <c r="E43" s="271"/>
      <c r="F43" s="276"/>
    </row>
    <row r="44" spans="1:6" ht="15.75">
      <c r="A44" s="274"/>
      <c r="B44" s="267" t="s">
        <v>1068</v>
      </c>
      <c r="C44" s="263"/>
      <c r="F44" s="275">
        <f>SUM(F23:F43)</f>
        <v>0</v>
      </c>
    </row>
    <row r="45" spans="1:6">
      <c r="A45" s="274"/>
      <c r="C45" s="263"/>
    </row>
    <row r="46" spans="1:6" ht="15.75">
      <c r="A46" s="274"/>
      <c r="B46" s="267" t="s">
        <v>1067</v>
      </c>
      <c r="C46" s="263"/>
      <c r="F46" s="275"/>
    </row>
    <row r="47" spans="1:6">
      <c r="A47" s="274"/>
      <c r="C47" s="263"/>
    </row>
    <row r="48" spans="1:6">
      <c r="A48" s="274"/>
      <c r="B48" s="273" t="s">
        <v>1066</v>
      </c>
      <c r="C48" s="278">
        <v>1</v>
      </c>
      <c r="D48" s="278" t="s">
        <v>1069</v>
      </c>
      <c r="E48" s="298"/>
      <c r="F48" s="266">
        <f>C48*E48</f>
        <v>0</v>
      </c>
    </row>
    <row r="49" spans="1:7">
      <c r="A49" s="274"/>
      <c r="B49" s="273" t="s">
        <v>1065</v>
      </c>
      <c r="C49" s="272"/>
      <c r="D49" s="271"/>
      <c r="E49" s="271"/>
      <c r="F49" s="266"/>
    </row>
    <row r="50" spans="1:7">
      <c r="A50" s="274"/>
      <c r="B50" s="273" t="s">
        <v>1064</v>
      </c>
      <c r="C50" s="278">
        <v>1</v>
      </c>
      <c r="D50" s="278" t="s">
        <v>1069</v>
      </c>
      <c r="E50" s="298"/>
      <c r="F50" s="266">
        <f>C50*E50</f>
        <v>0</v>
      </c>
    </row>
    <row r="51" spans="1:7">
      <c r="A51" s="274"/>
      <c r="B51" s="273" t="s">
        <v>1063</v>
      </c>
      <c r="C51" s="278">
        <v>1</v>
      </c>
      <c r="D51" s="278" t="s">
        <v>1069</v>
      </c>
      <c r="E51" s="298"/>
      <c r="F51" s="266">
        <f>C51*E51</f>
        <v>0</v>
      </c>
    </row>
    <row r="52" spans="1:7">
      <c r="A52" s="274"/>
      <c r="B52" s="273" t="s">
        <v>1062</v>
      </c>
      <c r="C52" s="272"/>
      <c r="D52" s="271"/>
      <c r="E52" s="271"/>
      <c r="F52" s="266"/>
    </row>
    <row r="53" spans="1:7">
      <c r="A53" s="274"/>
      <c r="B53" s="273"/>
      <c r="C53" s="272"/>
      <c r="D53" s="271"/>
      <c r="E53" s="271"/>
      <c r="F53" s="266"/>
    </row>
    <row r="54" spans="1:7" ht="15.75">
      <c r="A54" s="274"/>
      <c r="B54" s="267" t="s">
        <v>1061</v>
      </c>
      <c r="C54" s="263"/>
      <c r="F54" s="275">
        <f>SUM(F48:F53)</f>
        <v>0</v>
      </c>
    </row>
    <row r="55" spans="1:7" ht="15.75">
      <c r="A55" s="274"/>
      <c r="B55" s="267"/>
      <c r="C55" s="263"/>
      <c r="F55" s="275"/>
    </row>
    <row r="56" spans="1:7">
      <c r="A56" s="274"/>
      <c r="B56" s="273"/>
      <c r="C56" s="272"/>
      <c r="D56" s="271"/>
      <c r="E56" s="271"/>
      <c r="F56" s="271"/>
    </row>
    <row r="57" spans="1:7" ht="15.95" customHeight="1">
      <c r="B57" s="270" t="s">
        <v>1059</v>
      </c>
      <c r="C57" s="278">
        <v>1</v>
      </c>
      <c r="D57" s="278" t="s">
        <v>1069</v>
      </c>
      <c r="E57" s="297"/>
      <c r="F57" s="268">
        <f t="shared" ref="F57:F58" si="2">C57*E57</f>
        <v>0</v>
      </c>
    </row>
    <row r="58" spans="1:7" ht="15.95" customHeight="1">
      <c r="B58" s="270" t="s">
        <v>1058</v>
      </c>
      <c r="C58" s="278">
        <v>1</v>
      </c>
      <c r="D58" s="278" t="s">
        <v>1069</v>
      </c>
      <c r="E58" s="297"/>
      <c r="F58" s="268">
        <f t="shared" si="2"/>
        <v>0</v>
      </c>
    </row>
    <row r="59" spans="1:7" ht="15.95" customHeight="1">
      <c r="B59" s="269"/>
      <c r="E59" s="265"/>
      <c r="F59" s="265"/>
    </row>
    <row r="60" spans="1:7" ht="15.95" customHeight="1">
      <c r="B60" s="267" t="s">
        <v>1057</v>
      </c>
      <c r="C60" s="299"/>
      <c r="D60" s="300"/>
      <c r="E60" s="301"/>
      <c r="F60" s="309">
        <f>F19+F44+F54+F57+F58</f>
        <v>0</v>
      </c>
      <c r="G60" s="300"/>
    </row>
    <row r="61" spans="1:7" ht="15.95" customHeight="1">
      <c r="B61" s="270"/>
      <c r="E61" s="265"/>
      <c r="F61" s="268"/>
    </row>
    <row r="62" spans="1:7" ht="15.95" customHeight="1">
      <c r="B62" s="269"/>
      <c r="E62" s="265"/>
      <c r="F62" s="265"/>
    </row>
    <row r="63" spans="1:7" ht="15.75">
      <c r="B63" s="267"/>
      <c r="E63" s="265"/>
      <c r="F63" s="268"/>
    </row>
    <row r="64" spans="1:7">
      <c r="E64" s="265"/>
      <c r="F64" s="265"/>
    </row>
    <row r="65" spans="2:6" ht="15.75">
      <c r="B65" s="267"/>
      <c r="E65" s="265"/>
      <c r="F65" s="266"/>
    </row>
    <row r="66" spans="2:6">
      <c r="E66" s="265"/>
      <c r="F66" s="265"/>
    </row>
  </sheetData>
  <sheetProtection algorithmName="SHA-512" hashValue="jW7/f6p6TChA8yCwpV9zcmHdAC6xc3jQa5l868oM7QP45WFEoWbluop9fdA5NQMV26c+CeavW9DWH4yEYrzrKA==" saltValue="aNstssSfuyISnsloAEbCcQ==" spinCount="100000" sheet="1" objects="1" scenarios="1"/>
  <pageMargins left="0.78740157480314965" right="0.78740157480314965" top="0.78740157480314965" bottom="0.78740157480314965" header="0.51181102362204722" footer="0.51181102362204722"/>
  <pageSetup paperSize="9" orientation="portrait" horizontalDpi="36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32</vt:i4>
      </vt:variant>
    </vt:vector>
  </HeadingPairs>
  <TitlesOfParts>
    <vt:vector size="39" baseType="lpstr">
      <vt:lpstr>Stavba</vt:lpstr>
      <vt:lpstr>Rekapitulace stavební část</vt:lpstr>
      <vt:lpstr>Stavební část položky</vt:lpstr>
      <vt:lpstr>ZTI</vt:lpstr>
      <vt:lpstr>Plynoinstalace</vt:lpstr>
      <vt:lpstr>Topení</vt:lpstr>
      <vt:lpstr>Elektroinstalace</vt:lpstr>
      <vt:lpstr>Stavba!CenaCelkemVypocet</vt:lpstr>
      <vt:lpstr>Dil</vt:lpstr>
      <vt:lpstr>Dodavka</vt:lpstr>
      <vt:lpstr>DPHSni</vt:lpstr>
      <vt:lpstr>DPHZakl</vt:lpstr>
      <vt:lpstr>HSV</vt:lpstr>
      <vt:lpstr>HZS</vt:lpstr>
      <vt:lpstr>Mena</vt:lpstr>
      <vt:lpstr>Mont</vt:lpstr>
      <vt:lpstr>NazevDilu</vt:lpstr>
      <vt:lpstr>Elektroinstalace!Názvy_tisku</vt:lpstr>
      <vt:lpstr>'Rekapitulace stavební část'!Názvy_tisku</vt:lpstr>
      <vt:lpstr>'Stavební část položky'!Názvy_tisku</vt:lpstr>
      <vt:lpstr>Topení!Názvy_tisku</vt:lpstr>
      <vt:lpstr>Plynoinstalace!Oblast_tisku</vt:lpstr>
      <vt:lpstr>'Rekapitulace stavební část'!Oblast_tisku</vt:lpstr>
      <vt:lpstr>'Stavební část položky'!Oblast_tisku</vt:lpstr>
      <vt:lpstr>Topení!Oblast_tisku</vt:lpstr>
      <vt:lpstr>ZTI!Oblast_tisku</vt:lpstr>
      <vt:lpstr>PSV</vt:lpstr>
      <vt:lpstr>SloupecCC</vt:lpstr>
      <vt:lpstr>SloupecCisloPol</vt:lpstr>
      <vt:lpstr>SloupecJC</vt:lpstr>
      <vt:lpstr>SloupecMJ</vt:lpstr>
      <vt:lpstr>SloupecMnozstvi</vt:lpstr>
      <vt:lpstr>SloupecNazPol</vt:lpstr>
      <vt:lpstr>SloupecPC</vt:lpstr>
      <vt:lpstr>VRN</vt:lpstr>
      <vt:lpstr>ZakladDPHSni</vt:lpstr>
      <vt:lpstr>Stavba!ZakladDPHSniVypocet</vt:lpstr>
      <vt:lpstr>ZakladDPHZakl</vt:lpstr>
      <vt:lpstr>Stavba!ZakladDPHZaklVypocet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romca</dc:creator>
  <cp:lastModifiedBy>Zdeněk Dočkal</cp:lastModifiedBy>
  <dcterms:created xsi:type="dcterms:W3CDTF">2015-12-17T19:05:18Z</dcterms:created>
  <dcterms:modified xsi:type="dcterms:W3CDTF">2016-01-28T12:48:40Z</dcterms:modified>
</cp:coreProperties>
</file>